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74" firstSheet="34" activeTab="42"/>
  </bookViews>
  <sheets>
    <sheet name="Fin. būklės" sheetId="1" r:id="rId1"/>
    <sheet name="Veiklos rezultatų" sheetId="2" r:id="rId2"/>
    <sheet name="Grynojo turto pokyčių" sheetId="3" r:id="rId3"/>
    <sheet name="Pinigų srautų" sheetId="4" r:id="rId4"/>
    <sheet name="AR.6subjektai" sheetId="5" r:id="rId5"/>
    <sheet name="AR.6kontroliuojami" sheetId="6" r:id="rId6"/>
    <sheet name="AR.6sav.įm" sheetId="7" r:id="rId7"/>
    <sheet name="AR.6FIV paj.san." sheetId="8" r:id="rId8"/>
    <sheet name="AR.6IFT" sheetId="9" r:id="rId9"/>
    <sheet name="AR6išankstiniai" sheetId="10" r:id="rId10"/>
    <sheet name="AR.8 Atsargos" sheetId="11" r:id="rId11"/>
    <sheet name="AR8patikėjimo" sheetId="12" r:id="rId12"/>
    <sheet name="AR.10 Kitos pajamos" sheetId="13" r:id="rId13"/>
    <sheet name="AR.12 IMT" sheetId="14" r:id="rId14"/>
    <sheet name="Ar.12patikėjimo" sheetId="15" r:id="rId15"/>
    <sheet name="AR.13 NT" sheetId="16" r:id="rId16"/>
    <sheet name="Ar.13patikėjimo" sheetId="17" r:id="rId17"/>
    <sheet name="AR.14 Jungimai" sheetId="18" r:id="rId18"/>
    <sheet name="AR.16 Min.ištekliai" sheetId="19" r:id="rId19"/>
    <sheet name="AR.16 BT" sheetId="20" r:id="rId20"/>
    <sheet name="AR.16 BT2" sheetId="21" r:id="rId21"/>
    <sheet name="AR.17FTpardavimo" sheetId="22" r:id="rId22"/>
    <sheet name="AR.17FT paskolos" sheetId="23" r:id="rId23"/>
    <sheet name="AR.17ilg.gautinos" sheetId="24" r:id="rId24"/>
    <sheet name="AR.17gautinos" sheetId="25" r:id="rId25"/>
    <sheet name="AR.17pinigai" sheetId="26" r:id="rId26"/>
    <sheet name="AR.17fin.įsipareigojimai" sheetId="27" r:id="rId27"/>
    <sheet name="AR.17vert.pop." sheetId="28" r:id="rId28"/>
    <sheet name="AR.17palūkanos" sheetId="29" r:id="rId29"/>
    <sheet name="AR.17mokėtinos" sheetId="30" r:id="rId30"/>
    <sheet name="Ar.17isip.valiut." sheetId="31" r:id="rId31"/>
    <sheet name="AR.18atidėjiniai1" sheetId="32" r:id="rId32"/>
    <sheet name="AR.18atidėjiniai2" sheetId="33" r:id="rId33"/>
    <sheet name="AR.18garantijos" sheetId="34" r:id="rId34"/>
    <sheet name="AR.19Fin. nuoma 1" sheetId="35" r:id="rId35"/>
    <sheet name="AR.19 Fin. nuoma 2" sheetId="36" r:id="rId36"/>
    <sheet name="AR.19Fin. nuoma 3" sheetId="37" r:id="rId37"/>
    <sheet name="AR.19Nuoma 1" sheetId="38" r:id="rId38"/>
    <sheet name="AR. 19Nuoma 2" sheetId="39" r:id="rId39"/>
    <sheet name="AR.20fin.sumos" sheetId="40" r:id="rId40"/>
    <sheet name="AR.20fin.sumu likučiai" sheetId="41" r:id="rId41"/>
    <sheet name="AR.21Valiuta" sheetId="42" r:id="rId42"/>
    <sheet name="AR.25segmentai" sheetId="43" r:id="rId43"/>
    <sheet name="Sheet1" sheetId="44" r:id="rId44"/>
  </sheets>
  <definedNames>
    <definedName name="_ftn1" localSheetId="2">'Grynojo turto pokyčių'!$A$21</definedName>
    <definedName name="_ftnref1" localSheetId="2">'Grynojo turto pokyčių'!#REF!</definedName>
    <definedName name="_xlnm.Print_Area" localSheetId="14">'Ar.12patikėjimo'!$A$1:$R$16</definedName>
    <definedName name="_xlnm.Print_Area" localSheetId="15">'AR.13 NT'!$A$1:$M$48</definedName>
    <definedName name="_xlnm.Print_Area" localSheetId="16">'Ar.13patikėjimo'!$A$1:$M$17</definedName>
    <definedName name="_xlnm.Print_Area" localSheetId="18">'AR.16 Min.ištekliai'!$A$1:$H$20</definedName>
    <definedName name="_xlnm.Print_Area" localSheetId="26">'AR.17fin.įsipareigojimai'!$A$1:$K$27</definedName>
    <definedName name="_xlnm.Print_Area" localSheetId="30">'Ar.17isip.valiut.'!$A$1:$C$19</definedName>
    <definedName name="_xlnm.Print_Area" localSheetId="29">'AR.17mokėtinos'!$A$1:$I$26</definedName>
    <definedName name="_xlnm.Print_Area" localSheetId="28">'AR.17palūkanos'!$A$1:$E$20</definedName>
    <definedName name="_xlnm.Print_Area" localSheetId="25">'AR.17pinigai'!$A$1:$G$36</definedName>
    <definedName name="_xlnm.Print_Area" localSheetId="27">'AR.17vert.pop.'!$A$1:$D$19</definedName>
    <definedName name="_xlnm.Print_Area" localSheetId="39">'AR.20fin.sumos'!$A$1:$K$29</definedName>
    <definedName name="_xlnm.Print_Area" localSheetId="7">'AR.6FIV paj.san.'!$A$1:$E$28</definedName>
    <definedName name="_xlnm.Print_Area" localSheetId="5">'AR.6kontroliuojami'!$A$1:$D$24</definedName>
    <definedName name="_xlnm.Print_Area" localSheetId="6">'AR.6sav.įm'!$A$1:$E$40</definedName>
    <definedName name="_xlnm.Print_Area" localSheetId="4">'AR.6subjektai'!$A$1:$I$43</definedName>
    <definedName name="_xlnm.Print_Area" localSheetId="10">'AR.8 Atsargos'!$A$1:$J$35</definedName>
    <definedName name="_xlnm.Print_Area" localSheetId="9">'AR6išankstiniai'!$A$1:$E$25</definedName>
    <definedName name="_xlnm.Print_Area" localSheetId="11">'AR8patikėjimo'!$A$1:$J$17</definedName>
    <definedName name="_xlnm.Print_Area" localSheetId="0">'Fin. būklės'!$A$1:$E$95</definedName>
    <definedName name="_xlnm.Print_Area" localSheetId="2">'Grynojo turto pokyčių'!$A$1:$J$42</definedName>
    <definedName name="_xlnm.Print_Area" localSheetId="1">'Veiklos rezultatų'!$A$1:$I$58</definedName>
    <definedName name="_xlnm.Print_Titles" localSheetId="13">'AR.12 IMT'!$9:$11</definedName>
    <definedName name="_xlnm.Print_Titles" localSheetId="14">'Ar.12patikėjimo'!$9:$11</definedName>
    <definedName name="_xlnm.Print_Titles" localSheetId="15">'AR.13 NT'!$10:$12</definedName>
    <definedName name="_xlnm.Print_Titles" localSheetId="16">'Ar.13patikėjimo'!$9:$11</definedName>
    <definedName name="_xlnm.Print_Titles" localSheetId="39">'AR.20fin.sumos'!$11:$13</definedName>
    <definedName name="_xlnm.Print_Titles" localSheetId="10">'AR.8 Atsargos'!$9:$11</definedName>
    <definedName name="_xlnm.Print_Titles" localSheetId="0">'Fin. būklės'!$16:$16</definedName>
    <definedName name="_xlnm.Print_Titles" localSheetId="3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<sst xmlns="http://schemas.openxmlformats.org/spreadsheetml/2006/main" count="2399" uniqueCount="1134">
  <si>
    <t>*  Reikšmingos sumos detalizuojamos aiškinamojo rašto tekste.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</si>
  <si>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</si>
  <si>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</si>
  <si>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</si>
  <si>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Eil.Nr.</t>
  </si>
  <si>
    <t>Įsigijimo savikaina  (nediskontuota)</t>
  </si>
  <si>
    <t>Per vienus metus</t>
  </si>
  <si>
    <t xml:space="preserve">  Trumpalaikiai atidėjiniai</t>
  </si>
  <si>
    <t xml:space="preserve">  Ilgalaikių atidėjinių einamųjų       metų dalis</t>
  </si>
  <si>
    <t>Nuo vienų iki penkerių  metų</t>
  </si>
  <si>
    <t>Po penkerių  metų</t>
  </si>
  <si>
    <t xml:space="preserve">            18-asis VSAFAS „Atidėjiniai, neapibrėžtieji įsipareigojimai, </t>
  </si>
  <si>
    <t xml:space="preserve">            neapibrėžtasis turtas ir poataskaitiniai įvykiai“</t>
  </si>
  <si>
    <t xml:space="preserve">            5 priedas</t>
  </si>
  <si>
    <t>SUTEIKTOS GARANTIJOS DĖL PASKOLŲ</t>
  </si>
  <si>
    <t xml:space="preserve">Paskolų, dėl kurių suteiktos garantijos, likutis ataskaitinio laikotarpio pradžioje </t>
  </si>
  <si>
    <t xml:space="preserve"> Paskolų, dėl kurių suteiktos garantijos, likutis ataskaitinio laikotarpio pabaigoje</t>
  </si>
  <si>
    <t>suteikta paskolų, dėl kurių suteiktos garantijos per ataskaitinį laikotarpį</t>
  </si>
  <si>
    <t xml:space="preserve"> grąžinta paskolų, dėl kurių buvo suteiktos garantijos per ataskaitinį laikotarpį</t>
  </si>
  <si>
    <t xml:space="preserve"> įsipareigojimai dėl suteiktų valstybės (savivaldybės) garantijų, kurie priskiriami prie tiesioginės valstybės (savivaldybės) skolos per ataskaitinį laikotarpį</t>
  </si>
  <si>
    <t>valiutų kursų pasikeitimo įtaka (+/-)</t>
  </si>
  <si>
    <t>7=8-3-4+5+6</t>
  </si>
  <si>
    <t>SUTEIKTOS VALSTYBĖS GARANTIJOS DĖL VIDAUS PASKOLŲ</t>
  </si>
  <si>
    <t xml:space="preserve">Valdžios sektorius </t>
  </si>
  <si>
    <t>Vietos valdžia (savivaldybės)</t>
  </si>
  <si>
    <t>Valstybės socialinės apsaugos fondai</t>
  </si>
  <si>
    <t>Finansų įstaigos</t>
  </si>
  <si>
    <t>Bankai</t>
  </si>
  <si>
    <t>Nebankinės finansų įstaigos</t>
  </si>
  <si>
    <t xml:space="preserve">Nefinansų įstaigos </t>
  </si>
  <si>
    <t>SUTEIKTOS VALSTYBĖS GARANTIJOS DĖL UŽSIENIO PASKOLŲ</t>
  </si>
  <si>
    <t>SUTEIKTOS VALSTYBĖS GARANTIJOS DĖL TARPTAUTINIŲ FINANSŲ INSTITUCIJŲ IŠDUOTŲ PASKOLŲ IR GARANTIJŲ</t>
  </si>
  <si>
    <t>SUTEIKTOS SAVIVALDYBĖS GARANTIJOS DĖL VIDAUS IR UŽSIENIO PASKOLŲ</t>
  </si>
  <si>
    <t>SUTEIKTOS VALSTYBĖS IR SAVIVALDYBĖS GARANTIJOS DĖL PASKOLŲ, IŠ VISO (IV+V)</t>
  </si>
  <si>
    <t>19-ojo VSAFAS „Nuoma, finansinė nuoma (lizingas) ir kitos turto perdavimo sutartys“</t>
  </si>
  <si>
    <t>6 priedas</t>
  </si>
  <si>
    <t>7 priedas</t>
  </si>
  <si>
    <t>8 priedas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</si>
  <si>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</si>
  <si>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</si>
  <si>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</si>
  <si>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1.2.1.</t>
  </si>
  <si>
    <t>1.2.2.</t>
  </si>
  <si>
    <t>3.1.1.</t>
  </si>
  <si>
    <t>3.1.2.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</si>
  <si>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</si>
  <si>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</si>
  <si>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</si>
  <si>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</si>
  <si>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Gautos finansavimo sumos</t>
  </si>
  <si>
    <t>5=3+4</t>
  </si>
  <si>
    <t>8=6+7</t>
  </si>
  <si>
    <t xml:space="preserve">                        </t>
  </si>
  <si>
    <t>(Informacijos apie valiutos perkainojimo rezervo pokyčius pateikimo aukštesniojo ir žemesniojo lygių finansinių ataskaitų aiškinamajame rašte formos pavyzdys)</t>
  </si>
  <si>
    <t>21-ojo VSAFAS „Sandoriai užsienio valiuta“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</si>
  <si>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</si>
  <si>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</si>
  <si>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</si>
  <si>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</si>
  <si>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</si>
  <si>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Būstas ir komunalinis ūkis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</si>
  <si>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</si>
  <si>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</si>
  <si>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</si>
  <si>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</si>
  <si>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</si>
  <si>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</si>
  <si>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</si>
  <si>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</si>
  <si>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1.13.</t>
  </si>
  <si>
    <t>1.14.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</si>
  <si>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</si>
  <si>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</si>
  <si>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</si>
  <si>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</si>
  <si>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</si>
  <si>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</si>
  <si>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</si>
  <si>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</si>
  <si>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</si>
  <si>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</si>
  <si>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</si>
  <si>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</si>
  <si>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</si>
  <si>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</si>
  <si>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</si>
  <si>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</si>
  <si>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</si>
  <si>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</si>
  <si>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</si>
  <si>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r>
      <t>Kitos finansinės ir investicinės veiklos pajamos</t>
    </r>
    <r>
      <rPr>
        <b/>
        <sz val="10"/>
        <rFont val="Times New Roman"/>
        <family val="1"/>
      </rPr>
      <t>*</t>
    </r>
  </si>
  <si>
    <t xml:space="preserve">                                                                             5 priedas               </t>
  </si>
  <si>
    <t>NEMATERIALIOJO TURTO BALANSINĖS VERTĖS PASIKEITIMAS PER ATASKAITINĮ LAIKOTARPĮ*</t>
  </si>
  <si>
    <r>
      <t xml:space="preserve">Išankstiniai mokėjimai už biologinį turtą  </t>
    </r>
    <r>
      <rPr>
        <b/>
        <sz val="10"/>
        <color indexed="10"/>
        <rFont val="Times New Roman"/>
        <family val="1"/>
      </rPr>
      <t xml:space="preserve"> </t>
    </r>
  </si>
  <si>
    <t>Balansinė vertė</t>
  </si>
  <si>
    <t xml:space="preserve">GRYNOJO TURTO POKYČIŲ ATASKAITA  * </t>
  </si>
  <si>
    <t>* Pažymėti ataskaitos laukai nepildomi</t>
  </si>
  <si>
    <t>FINANSINĖS BŪKLĖS ATASKAITOJE NERODOMI MINERALINIAI IŠTEKLIAI</t>
  </si>
  <si>
    <t>(Informacijos apie gautas paskolas ir išleistus ne nuosavybės vertybinius popierius pateikimo žemesniojo ir aukštesniojo lygių finansinių ataskaitų aiškinamajame rašte forma)</t>
  </si>
  <si>
    <t>GAUTOS PASKOLOS IR IŠLEISTI NE NUOSAVYBĖS VERTYBINIAI POPIERIAI PAGAL GRĄŽINIMO IR IŠPIRKIMO LAIKOTARPIUS 20XX M. X MĖN. XX D.</t>
  </si>
  <si>
    <t>(Informacijos apie atidėjinių paskirtį pateikimo aukštesniojo ir žemesniojo lygių finansinių ataskaitų aiškinamajame rašte formos pavyzdys)</t>
  </si>
  <si>
    <t>(Informacijos apie atidėjinių panaudojimo laiką pateikimo aukštesniojo ir žemesniojo lygių finansinių ataskaitų aiškinamajame rašte formos pavyzdys)</t>
  </si>
  <si>
    <t>(Informacijos apie suteiktas garantijas dėl paskolų pateikimo aukštesniojo ir žemesniojo lygių finansinių ataskaitų aiškinamajame rašte formos pavyzdys)</t>
  </si>
  <si>
    <t>20XX  metai</t>
  </si>
  <si>
    <r>
      <t>SUTEIKTA VALSTYBĖS GARANTIJŲ DĖL PASKOLŲ,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IŠ VISO (I+II+III)</t>
    </r>
  </si>
  <si>
    <t>(Informacijos apie finansinės nuomos paslaugos gavėjo įsipareigojimus pagal laikotarpius pateikimo žemesniojo ir aukštesniojo lygio finansinių ataskaitų aiškinamajame rašte forma)</t>
  </si>
  <si>
    <t>Iš valstybės biudžeto (išskyrus valstybės biudžeto asignavimams priklausančią finansavimo sumų iš Europos Sąjungos, užsienio valstybių ir tarptautinių organizacijų dalį)</t>
  </si>
  <si>
    <t xml:space="preserve">                                                                                </t>
  </si>
  <si>
    <t>VALIUTOS PERKAINOJIMO REZERVO POKYČIAI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</si>
  <si>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</si>
  <si>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</si>
  <si>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FINANSINĖS NUOMOS PASLAUGOS GAVĖJO ĮSIPAREIGOJIMAI PAGAL LAIKOTARPIUS*</t>
  </si>
  <si>
    <t>ILGALAIKIAI FINANSINĖS NUOMOS ĮSIPAREIGOJIMAI IR JŲ EINAMŲJŲ METŲ DALIS</t>
  </si>
  <si>
    <t>BENDROJI INVESTICIJOS Į NUOMOJAMĄ TURTĄ VERTĖ PAGAL FINANSINĖS NUOMOS SUTARTIS PAGAL LAIKOTARPIUS*</t>
  </si>
  <si>
    <t>BŪSIMOSIOS PAGRINDINĖS NUOMOS ĮMOKOS, KURIAS NUMATOMA SUMOKĖTI PAGAL PASIRAŠYTAS VEIKLOS NUOMOS SUTARTIS, PAGAL LAIKOTARPIUS</t>
  </si>
  <si>
    <t>BŪSIMOSIOS PAGRINDINĖS NUOMOS ĮMOKOS, NUMATOMOS GAUTI PAGAL PASIRAŠYTAS VEIKLOS NUOMOS SUTARTIS PAGAL LAIKOTARPIUS</t>
  </si>
  <si>
    <t>nemokamo maitinimo sąnaudos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</si>
  <si>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</si>
  <si>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</si>
  <si>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</si>
  <si>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</si>
  <si>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</si>
  <si>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</si>
  <si>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</si>
  <si>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</si>
  <si>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</si>
  <si>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t>(Grynojo turto pokyčių ataskaitos forma)</t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</si>
  <si>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</si>
  <si>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</si>
  <si>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</si>
  <si>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</si>
  <si>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</si>
  <si>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</si>
  <si>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</si>
  <si>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</si>
  <si>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(Informacijos apie kontroliuojamus, asocijuotuosius ir kitus subjektus pateikimo žemesniojo lygio atskirų finansinių ataskaitų aiškinamajame rašte forma)</t>
  </si>
  <si>
    <t>Grynasis ataskaitinio laikotarpio rezultatas, iš viso (Lt)</t>
  </si>
  <si>
    <t>Nuosavas kapitalas arba grynasis turtas, iš viso (Lt)</t>
  </si>
  <si>
    <r>
      <t xml:space="preserve">Kontroliuojamos </t>
    </r>
    <r>
      <rPr>
        <b/>
        <sz val="10"/>
        <rFont val="Times New Roman"/>
        <family val="1"/>
      </rPr>
      <t>viešosios įstaigos, priskiriamos prie viešojo sektoriaus subjektų</t>
    </r>
  </si>
  <si>
    <r>
      <t xml:space="preserve">Kontroliuojamos </t>
    </r>
    <r>
      <rPr>
        <b/>
        <sz val="10"/>
        <rFont val="Times New Roman"/>
        <family val="1"/>
      </rPr>
      <t>viešosios įstaigos, nepriskiriamos prie viešojo sektoriaus subjektų</t>
    </r>
  </si>
  <si>
    <t xml:space="preserve"> 4.</t>
  </si>
  <si>
    <t xml:space="preserve"> 7.</t>
  </si>
  <si>
    <t xml:space="preserve"> 8.</t>
  </si>
  <si>
    <t>Administruojami mokesčių fondai</t>
  </si>
  <si>
    <t xml:space="preserve">                                              2 priedas</t>
  </si>
  <si>
    <t>INFORMACIJA APIE KONTROLIUOJAMUS, ASOCIJUOTUOSIUS IR KITUS SUBJEKTUS ATASKAITINIO LAIKOTARPIO PABAIGOJE</t>
  </si>
  <si>
    <t>Subjektų skaičius</t>
  </si>
  <si>
    <t>Kontroliuojamos viešosios įstaigos, priskiriamos prie viešojo sektoriaus subjektų</t>
  </si>
  <si>
    <t>Kontroliuojamos viešosios įstaigos, nepriskiriamos prie viešojo sektoriaus subjektų</t>
  </si>
  <si>
    <t>Valstybės ir savivaldybių įmonės*</t>
  </si>
  <si>
    <r>
      <t>*</t>
    </r>
    <r>
      <rPr>
        <sz val="10"/>
        <rFont val="Times New Roman"/>
        <family val="1"/>
      </rPr>
      <t xml:space="preserve"> – teikiama informacija apie tas valstybės ar savivaldybės įmones, kuriose viešojo sektoriaus subjektas įgyvendina įmonės savininko teises ir pareigas.</t>
    </r>
  </si>
  <si>
    <t>(Informacijos apie kontroliuojamus, asocijuotuosius ir kitus subjektus pateikimo žemesniojo ir aukštesniojo lygių konsoliduotųjų finansinių ataskaitų aiškinamajame rašte forma)</t>
  </si>
  <si>
    <t>(Informacijos apie valstybės ar savivaldybės įmonių, kontroliuojamų akcinių ir uždarųjų akcinių bendrovių, kontroliuojamų viešųjų įstaigų finansinės būklės ataskaitos (balanso) duomenis pateikimo žemesniojo ir aukštesniojo lygių finansinių ataskaitų aiškinamajame rašte forma)</t>
  </si>
  <si>
    <t>(Informacijos apie finansinės ir investicinės veiklos pajamas ir sąnaudas pateikimo aukštesniojo ir žemesniojo lygių finansinių ataskaitų aiškinamajame rašte forma)</t>
  </si>
  <si>
    <t>Pervestinos finansinės ir investicinės veiklos pajamos</t>
  </si>
  <si>
    <t>* Reikšmingos sumos turi būti detalizuojamos aiškinamojo rašto tekste.</t>
  </si>
  <si>
    <t>(Informacijos apie ilgalaikį finansinį turtą  pateikimo žemesniojo lygių finansinių ataskaitų aiškinamajame rašte forma)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</si>
  <si>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</si>
  <si>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</si>
  <si>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</si>
  <si>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Išankstinių apmokėjimų įsigijimo savikaina</t>
  </si>
  <si>
    <t>Išankstinių apmokėjimų nuvertėjimas</t>
  </si>
  <si>
    <t>Išankstinių apmokėjimų balansinė vertė (1-2)</t>
  </si>
  <si>
    <t>(Informacijos apie balansinę atsargų vertę pateikimo žemesniojo lygio finansinių ataskaitų aiškinamajame rašte forma)</t>
  </si>
  <si>
    <t>Nemokamai arba už simbolinį atlygį gautų atsargų sukaupta nuvertėjimo suma (iki perdavimo)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</si>
  <si>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</si>
  <si>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</si>
  <si>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</si>
  <si>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</si>
  <si>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</si>
  <si>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</si>
  <si>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</si>
  <si>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</si>
  <si>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</si>
  <si>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</si>
  <si>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</si>
  <si>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</si>
  <si>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               8-ojo VSAFAS „Atsargos“</t>
  </si>
  <si>
    <t xml:space="preserve">                       3 priedas</t>
  </si>
  <si>
    <t>(Informacijos apie valstybei nuosavybės teise priklausančių, savivaldybės patikėjimo teise valdomų atsargų balansinę vertę  laikotarpio pabaigoje pateikimo aukštesniojo ir žemesniojo lygių finansinių ataskaitų aiškinamajame rašte forma)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</si>
  <si>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</si>
  <si>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</si>
  <si>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</si>
  <si>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* - Pildo tik savivaldybės administracija.</t>
  </si>
  <si>
    <t>(Informacijos apie pagrindinės veiklos kitas pajamas ir kitos veiklos pajamas pateikimo žemesniojo ir aukštesniojo lygių finansinių ataskaitų aiškinamajame rašte forma)</t>
  </si>
  <si>
    <t>** Nurodoma, kokios tai paslaugos, ir, jei suma reikšminga, ji detalizuojama aiškinamojo rašto tekste.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</si>
  <si>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</si>
  <si>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</si>
  <si>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</si>
  <si>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</si>
  <si>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</si>
  <si>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</si>
  <si>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</si>
  <si>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</si>
  <si>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</si>
  <si>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</si>
  <si>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</si>
  <si>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</si>
  <si>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</si>
  <si>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</si>
  <si>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</si>
  <si>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</si>
  <si>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</si>
  <si>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</si>
  <si>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</si>
  <si>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</si>
  <si>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</si>
  <si>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</si>
  <si>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</si>
  <si>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</si>
  <si>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</si>
  <si>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</si>
  <si>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</si>
  <si>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</si>
  <si>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</si>
  <si>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</si>
  <si>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</si>
  <si>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</si>
  <si>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(Informacijos apie valstybei nuosavybės teise priklausančio, savivaldybės patikėjimo teise valdomo ilgalaikio materialiojo turto balansinę vertę laikotarpio pabaigoje pateikimo žemesniojo ir aukštesniojo lygių aiškinamajame rašte forma)</t>
  </si>
  <si>
    <t>VALSTYBEI NUOSAVYBĖS TEISE PRIKLAUSANČIO, SAVIVALDYBĖS PATIKĖJIMO TEISE VALDOMO ILGALAIKIO MATERIALIOJO TURTO BALANSINĖ VERTĖ LAIKOTARPIO PABAIGOJE*</t>
  </si>
  <si>
    <t>Kitas ilgalaikis materialu-sis turtas</t>
  </si>
  <si>
    <t>Valstybei nuosavybės teise priklausančio, savivaldybės patikėjimo teise valdomo ilgalaikio materialiojo turto balansinė vertė praėjusio ataskaitinio laikotarpio pabaigoje</t>
  </si>
  <si>
    <t>Valstybei nuosavybės teise priklausančio, savivaldybės patikėjimo teise valdomo ilgalaikio materialiojo turto balansinė vertė ataskaitinio laikotarpio pabaigoje</t>
  </si>
  <si>
    <t>(Informacijos apie valstybei nuosavybės teise priklausančio, savivaldybės patikėjimo teise valdomo nematerialiojo turto balansinę vertę  laikotarpio pabaigoje pateikimo aukštesniojo ir žemesniojo lygių finansinių ataskaitų aiškinamajame rašte forma)</t>
  </si>
  <si>
    <t>VALSTYBEI NUOSAVYBĖS TEISE PRIKLAUSANČIO, SAVIVALDYBĖS PATIKĖJIMO TEISE VALDOMO NEMATERIALIOJO TURTO BALANSINĖ VERTĖ  LAIKOTARPIO PABAIGOJE*</t>
  </si>
  <si>
    <t>patentai ir kitos licencijos (išskyrus nurodytus 4 stulpelyje)</t>
  </si>
  <si>
    <t>Valstybei nuosavybės teise priklausančio, savivaldybės patikėjimo teise valdomo nematerialiojo turto balansinė vertė praėjusio ataskaitinio laikotarpio pabaigoje</t>
  </si>
  <si>
    <t>Valstybei nuosavybės teise priklausančio, savivaldybės patikėjimo teise valdomo nematerialiojo turto balansinė vertė ataskaitinio laikotarpio pabaigoje</t>
  </si>
  <si>
    <t>Parduoto, perduoto ir  nurašyto turto suma per ataskaitinį laikotarpį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</si>
  <si>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</si>
  <si>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</si>
  <si>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</si>
  <si>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</si>
  <si>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</si>
  <si>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</si>
  <si>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</si>
  <si>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>(Informacijos apie parduoti laikomo finansinio turto pokyčius per 20XX m. laikotarpį pateikimo žemesniojo ir aukštesniojo lygių finansinių ataskaitų aiškinamajame rašte forma)</t>
  </si>
  <si>
    <t>(Informacijos apie iki išpirkimo termino laikomo finansinio turto ir suteiktų paskolų pokytį per 20XX m. laikotarpį pateikimo žemesniojo ir aukštesniojo lygių finansinių ataskaitų aiškinamajame rašte forma)</t>
  </si>
  <si>
    <t>amortizacijos** suma</t>
  </si>
  <si>
    <t>Trumpalaikis finansinis turtas ir suteiktos paskolos*</t>
  </si>
  <si>
    <t>Trumpalaikiai terminuotieji indėliai</t>
  </si>
  <si>
    <t>* Nurodoma ir ilgalaikio finansinio turto, ir suteiktų paskolų einamųjų metų dalis.</t>
  </si>
  <si>
    <t>** Amortizacijos suma apima skirtumą tarp finansinio turto įsigijimo savikainos ir amortizuotos savikainos pirminio finansinio turto pripažinimo metu, ir amortizacijos sumos pasikeitimą per ataskaitinį laikotarpį.</t>
  </si>
  <si>
    <r>
      <t>parduota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(balansine verte pardavimo momentu)</t>
    </r>
  </si>
  <si>
    <r>
      <t>                </t>
    </r>
    <r>
      <rPr>
        <sz val="10"/>
        <color indexed="56"/>
        <rFont val="Times New Roman"/>
        <family val="1"/>
      </rPr>
      <t> 6</t>
    </r>
    <r>
      <rPr>
        <sz val="10"/>
        <rFont val="Times New Roman"/>
        <family val="1"/>
      </rPr>
      <t xml:space="preserve"> priedas</t>
    </r>
  </si>
  <si>
    <t>(Informacijos apie po vienų metų gautinas sumas pagal grąžinimo laikotarpius pateikimo žemesniojo ir aukštesniojo lygių finansinių ataskaitų aiškinamajame rašte forma)</t>
  </si>
  <si>
    <t>Per vienus metus *</t>
  </si>
  <si>
    <t>Nuo vienų iki penkerių metų</t>
  </si>
  <si>
    <t xml:space="preserve"> 1.3.</t>
  </si>
  <si>
    <r>
      <rPr>
        <sz val="10"/>
        <color indexed="56"/>
        <rFont val="Times New Roman"/>
        <family val="1"/>
      </rPr>
      <t>7</t>
    </r>
    <r>
      <rPr>
        <sz val="10"/>
        <rFont val="Times New Roman"/>
        <family val="1"/>
      </rPr>
      <t xml:space="preserve"> priedas</t>
    </r>
  </si>
  <si>
    <t>(Informacijos apie per vienus metus gautinas sumas, pateikimo žemesniojo ir aukštesniojo lygių finansinių ataskaitų aiškinamajame rašte forma)</t>
  </si>
  <si>
    <t>Per vienus metus gautinų sumų įsigijimo savikaina, iš viso (1.1+1.2+1.3+1.4+1.5+1.6)</t>
  </si>
  <si>
    <t xml:space="preserve"> 1.1.</t>
  </si>
  <si>
    <t>1.3.1.</t>
  </si>
  <si>
    <t>1.3.2.</t>
  </si>
  <si>
    <t>1.3.3.</t>
  </si>
  <si>
    <t>1.3.4.</t>
  </si>
  <si>
    <t>1.3.5.</t>
  </si>
  <si>
    <t>Gautinos sumos už konfiskuotą turtą, baudos ir kitos netesybos</t>
  </si>
  <si>
    <t>1.5.1.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</si>
  <si>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</si>
  <si>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</si>
  <si>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</si>
  <si>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r>
      <rPr>
        <sz val="10"/>
        <color indexed="56"/>
        <rFont val="Times New Roman"/>
        <family val="1"/>
      </rPr>
      <t>8</t>
    </r>
    <r>
      <rPr>
        <sz val="10"/>
        <rFont val="Times New Roman"/>
        <family val="1"/>
      </rPr>
      <t xml:space="preserve"> priedas</t>
    </r>
  </si>
  <si>
    <r>
      <rPr>
        <sz val="10"/>
        <color indexed="56"/>
        <rFont val="Times New Roman"/>
        <family val="1"/>
      </rPr>
      <t xml:space="preserve">9 </t>
    </r>
    <r>
      <rPr>
        <sz val="10"/>
        <rFont val="Times New Roman"/>
        <family val="1"/>
      </rPr>
      <t>priedas</t>
    </r>
  </si>
  <si>
    <t>prisiimti įsipareigoji-mai (įsigijimo savikaina)</t>
  </si>
  <si>
    <t>finansinių įsipareigojimų pergrupavimas</t>
  </si>
  <si>
    <t>amortizacijos suma*</t>
  </si>
  <si>
    <t>* Amortizacijos suma apima skirtumą tarp finansinio turto įsigijimo savikainos ir amortizuotos savikainos pirminio finansinio turto pripažinimo metu, ir amortizacijos sumos pasikeitimą per ataskaitinį laikotarpį.</t>
  </si>
  <si>
    <r>
      <rPr>
        <sz val="10"/>
        <color indexed="56"/>
        <rFont val="Times New Roman"/>
        <family val="1"/>
      </rPr>
      <t>10</t>
    </r>
    <r>
      <rPr>
        <sz val="10"/>
        <rFont val="Times New Roman"/>
        <family val="1"/>
      </rPr>
      <t xml:space="preserve"> priedas</t>
    </r>
  </si>
  <si>
    <r>
      <rPr>
        <sz val="10"/>
        <color indexed="56"/>
        <rFont val="Times New Roman"/>
        <family val="1"/>
      </rPr>
      <t>11</t>
    </r>
    <r>
      <rPr>
        <sz val="10"/>
        <rFont val="Times New Roman"/>
        <family val="1"/>
      </rPr>
      <t xml:space="preserve"> priedas</t>
    </r>
  </si>
  <si>
    <t>(Informacijos apie paskolas pagal įvykdymo terminus ir palūkanų normas pateikimo žemesniojo ir aukštesniojo lygių finansinių ataskaitų aiškinamajame rašte forma)</t>
  </si>
  <si>
    <t>Per vienus metus: </t>
  </si>
  <si>
    <t>Trumpalaikės paskolos</t>
  </si>
  <si>
    <t>Ilgalaikių paskolų einamųjų metų dalis</t>
  </si>
  <si>
    <t>Iš viso paskolų (1+2+3) </t>
  </si>
  <si>
    <t>INFORMACIJA APIE PASKOLŲ ĮVYKDYMO TERMINUS IR PALŪKANŲ NORMAS</t>
  </si>
  <si>
    <r>
      <rPr>
        <sz val="10"/>
        <color indexed="56"/>
        <rFont val="Times New Roman"/>
        <family val="1"/>
      </rPr>
      <t>12</t>
    </r>
    <r>
      <rPr>
        <sz val="10"/>
        <rFont val="Times New Roman"/>
        <family val="1"/>
      </rPr>
      <t xml:space="preserve"> priedas</t>
    </r>
  </si>
  <si>
    <r>
      <t xml:space="preserve">Kai kurių </t>
    </r>
    <r>
      <rPr>
        <b/>
        <sz val="10"/>
        <color indexed="56"/>
        <rFont val="Times New Roman"/>
        <family val="1"/>
      </rPr>
      <t>trumpalaikių</t>
    </r>
    <r>
      <rPr>
        <b/>
        <sz val="10"/>
        <rFont val="Times New Roman"/>
        <family val="1"/>
      </rPr>
      <t xml:space="preserve"> mokėtinų sumų balansinė vertė (1+2+3+4)</t>
    </r>
  </si>
  <si>
    <r>
      <t>                                                                                        </t>
    </r>
    <r>
      <rPr>
        <sz val="10"/>
        <color indexed="56"/>
        <rFont val="Times New Roman"/>
        <family val="1"/>
      </rPr>
      <t>13</t>
    </r>
    <r>
      <rPr>
        <sz val="10"/>
        <rFont val="Times New Roman"/>
        <family val="1"/>
      </rPr>
      <t xml:space="preserve"> priedas</t>
    </r>
  </si>
  <si>
    <t>(Informacijos apie įsipareigojimus pagal jų įvykdymo valiutą pateikimo žemesniojo ir aukštesniojo lygių finansinių ataskaitų aiškinamajame rašte forma)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</si>
  <si>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</si>
  <si>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</si>
  <si>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</si>
  <si>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</si>
  <si>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</si>
  <si>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</si>
  <si>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</si>
  <si>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</si>
  <si>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</si>
  <si>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</si>
  <si>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</si>
  <si>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</si>
  <si>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</si>
  <si>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</si>
  <si>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finansinių ataskaitų aiškinamajame rašte forma)</t>
  </si>
  <si>
    <t>gautinos +gautos likutis = AR 20/5 priedas</t>
  </si>
  <si>
    <t>VŠĮ</t>
  </si>
  <si>
    <t>nepildoma, konsoliduotai = VRA J.II</t>
  </si>
  <si>
    <t>nepildoma</t>
  </si>
  <si>
    <t xml:space="preserve"> K 92 arba D 92 (-)</t>
  </si>
  <si>
    <t>tik konsoliduotai</t>
  </si>
  <si>
    <t>netiesioginiai nepildomi</t>
  </si>
  <si>
    <t>grąžintas finasavimas ne biudžetui</t>
  </si>
  <si>
    <t xml:space="preserve"> I - II + III - IV +/- V +/- VI +/- VII +/- VIII</t>
  </si>
  <si>
    <t>I - II - III + IV - V + VI +/- VII</t>
  </si>
  <si>
    <t>A - B + C +/- D</t>
  </si>
  <si>
    <t xml:space="preserve">pervestinos į biudžetus, neturint teisės susigrąžinti </t>
  </si>
  <si>
    <t xml:space="preserve">baudų ir delspinigių, palūkanų </t>
  </si>
  <si>
    <t>tik perskaičiuojant likutį pagal kursą ne EUR</t>
  </si>
  <si>
    <t xml:space="preserve"> = VRA J</t>
  </si>
  <si>
    <t xml:space="preserve"> = FBA likutis pabaigai</t>
  </si>
  <si>
    <t>visos su (+)</t>
  </si>
  <si>
    <t>SP iš pirkėjų</t>
  </si>
  <si>
    <t>SP grąžintos iš iždo</t>
  </si>
  <si>
    <t>ir mat.pašalpos</t>
  </si>
  <si>
    <t>lygu  FBA C.V.</t>
  </si>
  <si>
    <t xml:space="preserve">lygu FBA A. I.    </t>
  </si>
  <si>
    <t>lygu FBA A. II.</t>
  </si>
  <si>
    <t>D 12</t>
  </si>
  <si>
    <t>K 12</t>
  </si>
  <si>
    <t>perkėlimas iš nebaigtos statybos į IT</t>
  </si>
  <si>
    <t>K apyvarta iš priėmimo-perdavimo akto</t>
  </si>
  <si>
    <t>turtui apskaitomam tikrąja verte (žemė, kultūros vertybės) rodomas skirtumas tarp tikrosios vertės ir įsig.savikainos</t>
  </si>
  <si>
    <t>2010 nepildoma</t>
  </si>
  <si>
    <t>rodoma likutinė vertė</t>
  </si>
  <si>
    <t>kiti kur &gt; 20 %</t>
  </si>
  <si>
    <t>lygu FBA A.III.</t>
  </si>
  <si>
    <t>VP esme priskiriami prie parduotinų</t>
  </si>
  <si>
    <t>VP kuriems priimtas sprendimas parduoti</t>
  </si>
  <si>
    <t>rodomi balansinės vertės pokyčiai</t>
  </si>
  <si>
    <t>perduotas naudoti ūkinis inventorius</t>
  </si>
  <si>
    <t xml:space="preserve">lygu FBA C.I. Pagal grupes </t>
  </si>
  <si>
    <t xml:space="preserve"> 6/ 6priedas</t>
  </si>
  <si>
    <t xml:space="preserve"> 17/ 7 priedas</t>
  </si>
  <si>
    <t>17 / 8 priedas</t>
  </si>
  <si>
    <t xml:space="preserve"> lygu  FBA E.II.4</t>
  </si>
  <si>
    <t>E.II.9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</si>
  <si>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</si>
  <si>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</si>
  <si>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</si>
  <si>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</si>
  <si>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</si>
  <si>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</si>
  <si>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>(be IT) A.I.1. + C.IV = 20vsafas /4priedas gautas finansavimas</t>
  </si>
  <si>
    <t>jei rašoma su ( - ), tada formulė A turi būti suma I+II+III</t>
  </si>
  <si>
    <t>sumokėta už IT (+ neb.statyba + išankstiniai už IT)</t>
  </si>
  <si>
    <t>tik įstatymo numatytais atvejais, permokos čia nerodomos (rodomos kitose gautinose)</t>
  </si>
  <si>
    <t>atsargos, skirtos parduoti</t>
  </si>
  <si>
    <t>Ilgalaikio materialiojo, nematerialiojo ir biologinio turto pardavimo pelnas</t>
  </si>
  <si>
    <t>Sukaupta nusidėvėjimo suma ataskaitinio laikotarpio pradžioje</t>
  </si>
  <si>
    <t xml:space="preserve">Ataskaitinio laikotarpio pradžioje </t>
  </si>
  <si>
    <t xml:space="preserve">Ataskaitinio laikotarpio pabaigoje </t>
  </si>
  <si>
    <t>pateikimo žemesniojo ir aukštesniojo lygio finansinių ataskaitų aiškinamajame rašte forma)</t>
  </si>
  <si>
    <t xml:space="preserve">(Informacijos apie ilgalaikius finansinės nuomos įsipareigojimus ir einamųjų metų dalį </t>
  </si>
  <si>
    <t xml:space="preserve">(Informacijos apie bendrosios investicijos į nuomojamą turtą vertė pagal finansinės nuomos </t>
  </si>
  <si>
    <t xml:space="preserve">sutartis pagal laikotarpius pateikimo žemesniojo ir aukštesniojo lygio finansinių ataskaitų </t>
  </si>
  <si>
    <t>Kontroliuojamos akcinės ir uždarosios akcinės bendrovės</t>
  </si>
  <si>
    <t>Asocijuotieji subjektai</t>
  </si>
  <si>
    <t>Administruojami išteklių fondai</t>
  </si>
  <si>
    <t>* – pažymėti ataskaitos laukai nepildomi;</t>
  </si>
  <si>
    <t>Pagrindinė veikla</t>
  </si>
  <si>
    <t>Pinigai bankų sąskaitose</t>
  </si>
  <si>
    <t>3.6.</t>
  </si>
  <si>
    <t>kiekis</t>
  </si>
  <si>
    <t>suma (Lt)</t>
  </si>
  <si>
    <t>mato vnt.</t>
  </si>
  <si>
    <t>Iš viso:</t>
  </si>
  <si>
    <t>ATIDĖJINIAI PAGAL JŲ PASKIRTĮ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</si>
  <si>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</si>
  <si>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</si>
  <si>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</si>
  <si>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</si>
  <si>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</si>
  <si>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</si>
  <si>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</si>
  <si>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</si>
  <si>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</si>
  <si>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</si>
  <si>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</si>
  <si>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</si>
  <si>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</si>
  <si>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Iš viso atidėjinių</t>
  </si>
  <si>
    <t>ATIDĖJINIAI PAGAL JŲ PANAUDOJIMO LAIKĄ</t>
  </si>
  <si>
    <t>Atidėjinių panaudojimo laikas</t>
  </si>
  <si>
    <t>Diskontuota vertė</t>
  </si>
  <si>
    <t>Atidėjinių suma, iš viso</t>
  </si>
  <si>
    <t xml:space="preserve"> </t>
  </si>
  <si>
    <t>pagrindinės nuomos įmokos</t>
  </si>
  <si>
    <t>dabartinė pagrindinių nuomos įmokų vertė</t>
  </si>
  <si>
    <t>Pagrindinių finansinės nuomos įmokų iš viso</t>
  </si>
  <si>
    <t>Palūkanos</t>
  </si>
  <si>
    <t>Dabartinė finansinės nuomos įsipareigojimų vertė (4-5)</t>
  </si>
  <si>
    <t>* – pažymėti ataskaitos laukai nepildomi</t>
  </si>
  <si>
    <t>Ilgalaikių finansinės nuomos įsipareigojimų einamųjų metų dalis</t>
  </si>
  <si>
    <t>Ilgalaikiai finansinės nuomos įsipareigojimai</t>
  </si>
  <si>
    <t>Ilgalaikių finansinės nuomos įsipareigojimų iš viso</t>
  </si>
  <si>
    <t>dabartinė įmokų vertė</t>
  </si>
  <si>
    <t>Bendroji investicijos į nuomojamą turtą vertė pagal finansinės nuomos sutartis iš viso</t>
  </si>
  <si>
    <t>Neuždirbtos nuomos pajamos</t>
  </si>
  <si>
    <t>Grynoji investicijos į nuomojamą turtą vertė pagal finansinės nuomos sutartis (4-5)</t>
  </si>
  <si>
    <t>Negarantuojamoji likvidacinė vertė</t>
  </si>
  <si>
    <t>Dabartinė gautinų pagrindinių nuomos įmokų vertė (6-7)</t>
  </si>
  <si>
    <t>Likutis ataskaitinio laikotarpio pradžioje</t>
  </si>
  <si>
    <t>Pasikeitimas dėl ataskaitinio laikotarpio finansinių ataskaitų duomenų perskaičiavimo</t>
  </si>
  <si>
    <t>Kontroliuojamo užsienio subjekto perleidimo įtaka veiklos rezultatui</t>
  </si>
  <si>
    <t>Likutis ataskaitinio laikotarpio pabaigoje</t>
  </si>
  <si>
    <t>aiškinamajame rašte forma)</t>
  </si>
  <si>
    <t>INFORMACIJA APIE IŠANKSTINIUS APMOKĖJIMUS</t>
  </si>
  <si>
    <t>FINANSINĖS IR INVESTICINĖS VEIKLOS PAJAMOS IR SĄNAUDOS</t>
  </si>
  <si>
    <t>lygio finansinių ataskaitų aiškinamajame rašte forma)</t>
  </si>
  <si>
    <t>patentai ir kitos licencijos (išskyrus 4 stulpelyje nurodytas)</t>
  </si>
  <si>
    <t>literatūros, mokslo ir meno kūriniai</t>
  </si>
  <si>
    <t>kitas nematerialusis turtas</t>
  </si>
  <si>
    <t>nebaigti projektai</t>
  </si>
  <si>
    <t>išankstiniai apmokėjimai</t>
  </si>
  <si>
    <t>Balansinė vertė ataskaitinio laikotarpio pradžioje</t>
  </si>
  <si>
    <t>Balansinė vertė ataskaitinio laikotarpio pabaigoje</t>
  </si>
  <si>
    <t>žemesniojo ir aukštesniojo lygio finansinių ataskaitų aiškinamajame rašte forma)</t>
  </si>
  <si>
    <t xml:space="preserve">(Informacijos apie būsimąsias pagrindinės nuomos įmokas, kurias numatoma sumokėti </t>
  </si>
  <si>
    <t>pagal pasirašytas veiklos nuomos sutartis pagal laikotarpius pateikimo</t>
  </si>
  <si>
    <t>Laikotarpis</t>
  </si>
  <si>
    <t>Mokėtinos pagrindinės nuomos įmokos paskutinę ataskaitinio laikotarpio dieną</t>
  </si>
  <si>
    <t>(Informacijos apie būsimąsias pagrindines nuomos įmokas, kurias numatoma gauti pagal</t>
  </si>
  <si>
    <t xml:space="preserve">pasirašytas veiklos nuomos sutartis pagal laikotarpius pateikimo žemesniojo ir aukštesniojo </t>
  </si>
  <si>
    <t>Gautinos pagrindinės nuomos įmokos paskutinę ataskaitinio laikotarpio dieną</t>
  </si>
  <si>
    <t>Finansavimo sumos</t>
  </si>
  <si>
    <t>Segmentai</t>
  </si>
  <si>
    <t>PINIGŲ SRAUTŲ ATASKAITA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</si>
  <si>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</si>
  <si>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</si>
  <si>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</si>
  <si>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</si>
  <si>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</si>
  <si>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</si>
  <si>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Sveikatos apsauga</t>
  </si>
  <si>
    <t>Poilsis, kultūra ir religija</t>
  </si>
  <si>
    <t>Švietimas</t>
  </si>
  <si>
    <t>Socialinė apsauga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</si>
  <si>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</si>
  <si>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</si>
  <si>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</si>
  <si>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Išmokos: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</si>
  <si>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</si>
  <si>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</si>
  <si>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</si>
  <si>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</si>
  <si>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</si>
  <si>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</si>
  <si>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</si>
  <si>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</si>
  <si>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</si>
  <si>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</si>
  <si>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</si>
  <si>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</si>
  <si>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</si>
  <si>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</si>
  <si>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</si>
  <si>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</si>
  <si>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</si>
  <si>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</si>
  <si>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</si>
  <si>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</si>
  <si>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</si>
  <si>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</si>
  <si>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</si>
  <si>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</si>
  <si>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</si>
  <si>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</si>
  <si>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</si>
  <si>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</si>
  <si>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</si>
  <si>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</si>
  <si>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</si>
  <si>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</si>
  <si>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</si>
  <si>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</si>
  <si>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</si>
  <si>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</si>
  <si>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</si>
  <si>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</si>
  <si>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</si>
  <si>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</si>
  <si>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</si>
  <si>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</si>
  <si>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</si>
  <si>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</si>
  <si>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</si>
  <si>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</si>
  <si>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</si>
  <si>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</si>
  <si>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</si>
  <si>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</si>
  <si>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</si>
  <si>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</si>
  <si>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</si>
  <si>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</si>
  <si>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</si>
  <si>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</si>
  <si>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</si>
  <si>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</si>
  <si>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</si>
  <si>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</si>
  <si>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</si>
  <si>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</si>
  <si>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</si>
  <si>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</si>
  <si>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</si>
  <si>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</si>
  <si>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</si>
  <si>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</si>
  <si>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</si>
  <si>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</si>
  <si>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</si>
  <si>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</si>
  <si>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</si>
  <si>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</si>
  <si>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</si>
  <si>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</si>
  <si>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</si>
  <si>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</si>
  <si>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</si>
  <si>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</si>
  <si>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</si>
  <si>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</si>
  <si>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</si>
  <si>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</si>
  <si>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</si>
  <si>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</si>
  <si>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</si>
  <si>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</si>
  <si>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</si>
  <si>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</si>
  <si>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</si>
  <si>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</si>
  <si>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</si>
  <si>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</si>
  <si>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</si>
  <si>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</si>
  <si>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</si>
  <si>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</si>
  <si>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</si>
  <si>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</si>
  <si>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</si>
  <si>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</si>
  <si>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</si>
  <si>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</si>
  <si>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</si>
  <si>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</si>
  <si>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</si>
  <si>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</si>
  <si>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</si>
  <si>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</si>
  <si>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</si>
  <si>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</si>
  <si>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</si>
  <si>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</si>
  <si>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</si>
  <si>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</si>
  <si>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</si>
  <si>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</si>
  <si>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</si>
  <si>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</si>
  <si>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</si>
  <si>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</si>
  <si>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</si>
  <si>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</si>
  <si>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Išankstiniai apmokėjimai tiekėjams</t>
  </si>
  <si>
    <t>Išankstiniai apmokėjimai darbuotojams</t>
  </si>
  <si>
    <t>Pelnas dėl valiutos kurso pasikeitimo</t>
  </si>
  <si>
    <t>Palūkanų pajamos</t>
  </si>
  <si>
    <t>Dividendai</t>
  </si>
  <si>
    <t>Nuostolis dėl valiutos kurso pasikeitimo</t>
  </si>
  <si>
    <t xml:space="preserve">Palūkanų sąnaudos </t>
  </si>
  <si>
    <t>Per vienerius metus</t>
  </si>
  <si>
    <t>Nuo vienerių iki penkerių metų</t>
  </si>
  <si>
    <t>Po penkerių metų</t>
  </si>
  <si>
    <t>nebaigtos vykdyti sutartys</t>
  </si>
  <si>
    <t>pagaminta produkcija</t>
  </si>
  <si>
    <t>Žemė</t>
  </si>
  <si>
    <t>Kitas ilgalaikis materialusis turtas</t>
  </si>
  <si>
    <t>Nuvertėjimo suma ataskaitinio laikotarpio pradžioje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</si>
  <si>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</si>
  <si>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</si>
  <si>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</si>
  <si>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</si>
  <si>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</si>
  <si>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</si>
  <si>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</si>
  <si>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</si>
  <si>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</si>
  <si>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</si>
  <si>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</si>
  <si>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</si>
  <si>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</si>
  <si>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</si>
  <si>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</si>
  <si>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</si>
  <si>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</si>
  <si>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</si>
  <si>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Kitų paslaugų</t>
  </si>
  <si>
    <t>PAGRINDINĖS VEIKLOS PERVIRŠIS AR DEFICITAS</t>
  </si>
  <si>
    <t>Darbo užmokesčio ir socialinio draudimo</t>
  </si>
  <si>
    <t>Finansavimo</t>
  </si>
  <si>
    <t>Pervestos lėšos</t>
  </si>
  <si>
    <t>Išmokos</t>
  </si>
  <si>
    <t>Kitų paslaugų įsigijimo</t>
  </si>
  <si>
    <t>Kitos išmokos</t>
  </si>
  <si>
    <t>Kiti finansinės veiklos pinigų srautai</t>
  </si>
  <si>
    <t>Nebaigta statyba</t>
  </si>
  <si>
    <t>Įsigijimo ar pasigaminimo savikaina ataskaitinio laikotarpio pradžioje</t>
  </si>
  <si>
    <t xml:space="preserve">Tikroji vertė ataskaitinio laikotarpio pradžioje </t>
  </si>
  <si>
    <t>Finansavimo sumų likutis ataskaitinio laikotarpio pradžioje</t>
  </si>
  <si>
    <t>Finansavimo sumų likutis ataskaitinio laikotarpio pabaigoje</t>
  </si>
  <si>
    <t>Kiti pastatai</t>
  </si>
  <si>
    <t>Kitos vertybės</t>
  </si>
  <si>
    <t>Finansinių įsipareigojimų pavadinimas</t>
  </si>
  <si>
    <t>Išleistos obligacijos</t>
  </si>
  <si>
    <t>Išleisti iždo vekseliai</t>
  </si>
  <si>
    <t>Gautos paskolos</t>
  </si>
  <si>
    <t>Kiti įsipareigojimai</t>
  </si>
  <si>
    <t>1.1.</t>
  </si>
  <si>
    <t>1.2.</t>
  </si>
  <si>
    <t>1.3.</t>
  </si>
  <si>
    <t>2.1.</t>
  </si>
  <si>
    <t>3.1.</t>
  </si>
  <si>
    <t>3.2.</t>
  </si>
  <si>
    <t>3.3.</t>
  </si>
  <si>
    <t>4.1.</t>
  </si>
  <si>
    <t>4.2.</t>
  </si>
  <si>
    <t>2.2.</t>
  </si>
  <si>
    <t>2.3.</t>
  </si>
  <si>
    <t>3.4.</t>
  </si>
  <si>
    <t>3.5.</t>
  </si>
  <si>
    <t>1.4.</t>
  </si>
  <si>
    <t>Kitas ilgalaikis finansinis turtas</t>
  </si>
  <si>
    <t>GRYNASIS PERVIRŠIS AR DEFICITAS</t>
  </si>
  <si>
    <t>IX.</t>
  </si>
  <si>
    <t>X.</t>
  </si>
  <si>
    <t>XI.</t>
  </si>
  <si>
    <t>XII.</t>
  </si>
  <si>
    <t>1.5.</t>
  </si>
  <si>
    <t>1.6.</t>
  </si>
  <si>
    <t>2.4.</t>
  </si>
  <si>
    <t>Straipsnio pavadinimas</t>
  </si>
  <si>
    <t>Finansinės ir investicinės veiklos pajamos</t>
  </si>
  <si>
    <t>Finansinės ir investicinės veiklos sąnaudos</t>
  </si>
  <si>
    <t>Finansinės ir investicinės veiklos rezultatas (1 - 2)</t>
  </si>
  <si>
    <t>Atsargų įsigijimo vertė ataskaitinio laikotarpio pradžioje</t>
  </si>
  <si>
    <t>Pergrupavimai (+/-)</t>
  </si>
  <si>
    <t>Sukaupta amortizacijos suma ataskaitinio laikotarpio pradžioje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</si>
  <si>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</si>
  <si>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</si>
  <si>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</si>
  <si>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</si>
  <si>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</si>
  <si>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</si>
  <si>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</si>
  <si>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</si>
  <si>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</si>
  <si>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</si>
  <si>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</si>
  <si>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</si>
  <si>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</si>
  <si>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</si>
  <si>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</si>
  <si>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</si>
  <si>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</si>
  <si>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</si>
  <si>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</si>
  <si>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</si>
  <si>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</si>
  <si>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</si>
  <si>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</si>
  <si>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</si>
  <si>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</si>
  <si>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</si>
  <si>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</si>
  <si>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</si>
  <si>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</si>
  <si>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</si>
  <si>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</si>
  <si>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</si>
  <si>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X</t>
  </si>
  <si>
    <t>Ilgalaikis turtas</t>
  </si>
  <si>
    <t>Nematerialusis turtas</t>
  </si>
  <si>
    <t>Materialusis turtas</t>
  </si>
  <si>
    <t>Biologinis turtas</t>
  </si>
  <si>
    <t>Atsargos, išankstiniai apmokėjimai ir nebaigtos vykdyti sutartys</t>
  </si>
  <si>
    <t>Kitas trumpalaikis turtas</t>
  </si>
  <si>
    <t>Nuosavas kapitalas</t>
  </si>
  <si>
    <t>Perkainojimo rezervas (rezultatai)</t>
  </si>
  <si>
    <t>Nepaskirstytas pelnas (nuostoliai)</t>
  </si>
  <si>
    <t>Dotacijos ir subsidijos</t>
  </si>
  <si>
    <t xml:space="preserve">Įsipareigojimai viešojo sektoriaus subjektams </t>
  </si>
  <si>
    <t>Buveinės adresas</t>
  </si>
  <si>
    <t>Kontroliuojamos biudžetinės įstaigos</t>
  </si>
  <si>
    <t>* – teikiama informacija apie tas valstybės ar savivaldybės įmones, kuriose viešojo sektoriaus subjektas įgyvendina įmonės savininko teises ir pareigas.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</si>
  <si>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</si>
  <si>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</si>
  <si>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</si>
  <si>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</si>
  <si>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</si>
  <si>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</si>
  <si>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</si>
  <si>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</si>
  <si>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</si>
  <si>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</si>
  <si>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</si>
  <si>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</si>
  <si>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</si>
  <si>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</si>
  <si>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</si>
  <si>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</si>
  <si>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</si>
  <si>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</si>
  <si>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</si>
  <si>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</si>
  <si>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</si>
  <si>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</si>
  <si>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</si>
  <si>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</si>
  <si>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</si>
  <si>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</si>
  <si>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</si>
  <si>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</si>
  <si>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</si>
  <si>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</si>
  <si>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</si>
  <si>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</si>
  <si>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</si>
  <si>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</si>
  <si>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</si>
  <si>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</si>
  <si>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</si>
  <si>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</si>
  <si>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</si>
  <si>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</si>
  <si>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</si>
  <si>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</si>
  <si>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</si>
  <si>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</si>
  <si>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</si>
  <si>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</si>
  <si>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</si>
  <si>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</si>
  <si>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</si>
  <si>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</si>
  <si>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</si>
  <si>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</si>
  <si>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</si>
  <si>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</si>
  <si>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</si>
  <si>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17.</t>
  </si>
  <si>
    <t>x</t>
  </si>
  <si>
    <t>Ataskaitinio laikotarpio grynasis perviršis ar deficitas</t>
  </si>
  <si>
    <t>16.</t>
  </si>
  <si>
    <t>Dalininkų kapitalo padidėjimo (sumažėjimo) sumos</t>
  </si>
  <si>
    <t>15.</t>
  </si>
  <si>
    <t>Kiti panaudoti rezervai</t>
  </si>
  <si>
    <t>14.</t>
  </si>
  <si>
    <t xml:space="preserve">Kiti sudaryti rezervai </t>
  </si>
  <si>
    <t>13.</t>
  </si>
  <si>
    <t>Kitos tikrosios vertės rezervo padidėjimo (sumažėjimo) sumos</t>
  </si>
  <si>
    <t>12.</t>
  </si>
  <si>
    <t>Tikrosios vertės rezervo likutis, perduotas perleidus ilgalaikį turtą kitam subjektui</t>
  </si>
  <si>
    <t>11.</t>
  </si>
  <si>
    <t>Tikrosios vertės rezervo likutis, gautas perėmus ilgalaikį turtą iš kito viešojo sektoriaus subjekto</t>
  </si>
  <si>
    <t>10.</t>
  </si>
  <si>
    <t>9.</t>
  </si>
  <si>
    <t>8.</t>
  </si>
  <si>
    <t>Dalininkų (nuosavo) kapitalo padidėjimo (sumažėjimo) sumos</t>
  </si>
  <si>
    <t>7.</t>
  </si>
  <si>
    <t>6.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</si>
  <si>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</si>
  <si>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</si>
  <si>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</si>
  <si>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</si>
  <si>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</si>
  <si>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</si>
  <si>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</si>
  <si>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 xml:space="preserve">_______________________________________________                     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</si>
  <si>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</si>
  <si>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</si>
  <si>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</si>
  <si>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</si>
  <si>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</si>
  <si>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</si>
  <si>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</si>
  <si>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</si>
  <si>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</si>
  <si>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</si>
  <si>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</si>
  <si>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</si>
  <si>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</si>
  <si>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</si>
  <si>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</si>
  <si>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</si>
  <si>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</si>
  <si>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</si>
  <si>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</si>
  <si>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</si>
  <si>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</si>
  <si>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</si>
  <si>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</si>
  <si>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</si>
  <si>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</si>
  <si>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</si>
  <si>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</si>
  <si>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</si>
  <si>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</si>
  <si>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</si>
  <si>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</si>
  <si>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</si>
  <si>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</si>
  <si>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</si>
  <si>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</si>
  <si>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</si>
  <si>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</si>
  <si>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</si>
  <si>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</si>
  <si>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*** – teikiama informacija apie tas valstybės ar savivaldybės įmones, kuriose viešojo sektoriaus subjektas įgyvendina įmonės savininko teises ir pareigas.</t>
  </si>
  <si>
    <t>** – įtraukiama tiek detalizuojamų eilučių, kiek yra kontroliuojamų, asocijuotųjų ir kitų subjektų;</t>
  </si>
  <si>
    <t>...</t>
  </si>
  <si>
    <t>8.2.</t>
  </si>
  <si>
    <t>8.1.</t>
  </si>
  <si>
    <t>7.2.</t>
  </si>
  <si>
    <t>7.1.</t>
  </si>
  <si>
    <t>6.2.</t>
  </si>
  <si>
    <t>6.1.</t>
  </si>
  <si>
    <t>5.2.</t>
  </si>
  <si>
    <t>5.1.</t>
  </si>
  <si>
    <t>Valstybės ir savivaldybių įmonės***</t>
  </si>
  <si>
    <t>Investicijos dydis nominaliąja verte (Lt)</t>
  </si>
  <si>
    <t>Valdomų akcijų (dalininko įnašų) dalis (procentais)</t>
  </si>
  <si>
    <t>Ataskaitinio laikotarpio pabaigoje</t>
  </si>
  <si>
    <t>Subjekto tipas ir pavadinimas</t>
  </si>
  <si>
    <t>Eil. Nr.    **</t>
  </si>
  <si>
    <t>Klaipėdos lopšelis-darželis " Klevelis"</t>
  </si>
  <si>
    <t>190426118, Taikos pr. 53, Klaipėda LT-91152</t>
  </si>
  <si>
    <t>Direktorė</t>
  </si>
  <si>
    <t>Birutė Šakalinienė</t>
  </si>
  <si>
    <t>Klaipėdos m. lopšelis-darželis " Klevelis"</t>
  </si>
  <si>
    <t>190426118, Taikos pr. 53, Klaipėda LT - 91152</t>
  </si>
  <si>
    <t xml:space="preserve">                                                                             190426118, Taikos pr. 53, Klaipėda  LT - 91152</t>
  </si>
  <si>
    <t>190426118, Taikos pr. 53, LT-91152</t>
  </si>
  <si>
    <t xml:space="preserve">Direktorė </t>
  </si>
  <si>
    <t xml:space="preserve"> Vyr.buhalterė   Vilma Košaitienė</t>
  </si>
  <si>
    <t>Klaipėdos lopšelis-darželis " Klevelis "</t>
  </si>
  <si>
    <t>Vilma Košaitienė</t>
  </si>
  <si>
    <t>INFORMACIJA APIE KONTROLIUOJAMUS, ASOCIJUOTUOSIUS IR KITUS SUBJEKTUS *</t>
  </si>
  <si>
    <t>6-ojo VSAFAS „Finansinių ataskaitų aiškinamasis raštas“</t>
  </si>
  <si>
    <t>IŠ VISO NUOSAVO KAPITALO IR ĮSIPAREIGOJIMŲ</t>
  </si>
  <si>
    <t>Per vienus metus mokėtinos sumos ir trumpalaikiai įsipareigojimai</t>
  </si>
  <si>
    <t>Po vienų metų mokėtinos sumos ir ilgalaikiai įsipareigojimai</t>
  </si>
  <si>
    <t xml:space="preserve">Turtą, kuris pagal įstatymus gali būti tik valstybės nuosavybė, atitinkantis kapitalas </t>
  </si>
  <si>
    <t>Įstatinis kapitalas arba įmonės savininko (dalininkų) kapitalas</t>
  </si>
  <si>
    <t>Kitos per vienus metus gautinos sumos</t>
  </si>
  <si>
    <t>Iš viešojo sektoriaus subjektų gautinos sumos</t>
  </si>
  <si>
    <t>Finansinis turtas</t>
  </si>
  <si>
    <t>JUNGTINĖ FINANSINĖS BŪKLĖS ATASKAITA (BALANSAS)</t>
  </si>
  <si>
    <t xml:space="preserve">VALSTYBĖS AR SAVIVALDYBĖS ĮMONIŲ*, KONTROLIUOJAMŲ AKCINIŲ IR UŽDARŲJŲ AKCINIŲ BENDROVIŲ, KONTROLIUOJAMŲ VIEŠŲJŲ ĮSTAIGŲ  </t>
  </si>
  <si>
    <t>                                                                             6-ojo VSAFAS „Finansinių ataskaitų aiškinamasis raštas“</t>
  </si>
  <si>
    <t>Kitos finansinės ir investicinės veiklos sąnaudos*</t>
  </si>
  <si>
    <t xml:space="preserve"> Baudų ir delspinigių sąnaudos</t>
  </si>
  <si>
    <t>Baudų ir delspinigių pajamos</t>
  </si>
  <si>
    <t xml:space="preserve">                                                                             4 priedas               </t>
  </si>
  <si>
    <t>Išankstiniai mokėjimai už ilgalaikį finansinį turtą</t>
  </si>
  <si>
    <t>Ilgalaikiai terminuotieji indėliai</t>
  </si>
  <si>
    <t>Po vienų metų gautinos sumos</t>
  </si>
  <si>
    <t>Investicijos į parduoti laikomą finansinį turtą</t>
  </si>
  <si>
    <t>Investicijos į iki išpirkimo termino laikomą finansinį turtą</t>
  </si>
  <si>
    <t xml:space="preserve">Investicijos į ne nuosavybės vertybinius popierius </t>
  </si>
  <si>
    <t>Investicijos į kitus subjektus</t>
  </si>
  <si>
    <t>Investicijos į kontroliuojamus ne viešojo sektoriaus ir asocijuotuosius subjektus</t>
  </si>
  <si>
    <t>Investicijos į kontroliuojamus viešojo sektoriaus subjektus</t>
  </si>
  <si>
    <t>Investicijos į nuosavybės vertybinius popierius</t>
  </si>
  <si>
    <t>INFORMACIJA APIE ILGALAIKĮ FINANSINĮ TURTĄ*</t>
  </si>
  <si>
    <t>3 priedas</t>
  </si>
  <si>
    <t>2.5.</t>
  </si>
  <si>
    <t>Atsargų balansinė vertė ataskaitinio laikotarpio pradžioje (1-6)</t>
  </si>
  <si>
    <t>Nuvertėjimo pergrupavimai (+/-)</t>
  </si>
  <si>
    <t>Kiti nurašymai</t>
  </si>
  <si>
    <t>Sunaudota veikloje</t>
  </si>
  <si>
    <t>Perleista (paskirstyta)</t>
  </si>
  <si>
    <t>Parduota</t>
  </si>
  <si>
    <t>Atsargų nuvertėjimas ataskaitinio laikotarpio pradžioje</t>
  </si>
  <si>
    <t>Atsargų sumažėjimas per ataskaitinį laikotarpį  (3.1+3.2+3.3+3.4)</t>
  </si>
  <si>
    <t>nemokamai gautų atsargų įsigijimo savikaina</t>
  </si>
  <si>
    <t>įsigyto turto įsigijimo savikaina</t>
  </si>
  <si>
    <t xml:space="preserve">nebaigta gaminti produkcija </t>
  </si>
  <si>
    <t>Pagaminta produkcija ir atsargos, skirtos parduoti</t>
  </si>
  <si>
    <t>ATSARGŲ VERTĖS PASIKEITIMAS PER ATASKAITINĮ LAIKOTARPĮ*</t>
  </si>
  <si>
    <t>8-ojo VSAFAS „Atsargos“</t>
  </si>
  <si>
    <t>10-ojo VSAFAS „Kitos pajamos“</t>
  </si>
  <si>
    <t xml:space="preserve">        2 priedas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</si>
  <si>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</si>
  <si>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</si>
  <si>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</si>
  <si>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</si>
  <si>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</si>
  <si>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Suteiktų paslaugų pajamos**</t>
  </si>
  <si>
    <t>1.7.</t>
  </si>
  <si>
    <t>Kitos</t>
  </si>
  <si>
    <t xml:space="preserve">Pajamos iš atsargų pardavimo </t>
  </si>
  <si>
    <t>Nuomos pajamos</t>
  </si>
  <si>
    <t>Suteiktų paslaugų, išskyrus nuomą, pajamos**</t>
  </si>
  <si>
    <t>25.</t>
  </si>
  <si>
    <t>24.</t>
  </si>
  <si>
    <t>23.</t>
  </si>
  <si>
    <t>22.</t>
  </si>
  <si>
    <t>21.</t>
  </si>
  <si>
    <t>Tikrosios vertės pasikeitimo per ataskaitinį laikotarpį suma (+/-)</t>
  </si>
  <si>
    <t>20.</t>
  </si>
  <si>
    <t>19.</t>
  </si>
  <si>
    <t>18.</t>
  </si>
  <si>
    <t>Sukaupta nusidėvėjimo suma ataskaitinio laikotarpio pabaigoje (6+7+8-9+/-10)</t>
  </si>
  <si>
    <t>Įsigijimo ar pasigaminimo savikaina ataskaitinio laikotarpio pabaigoje (1+2-3+/-4)</t>
  </si>
  <si>
    <t xml:space="preserve">       </t>
  </si>
  <si>
    <t>Gyvena-mieji</t>
  </si>
  <si>
    <t>Išanksti-niai apmo-kėjimai</t>
  </si>
  <si>
    <t>Kilnoja-mosios kultūros vertybės</t>
  </si>
  <si>
    <t>Trans-porto priemonės</t>
  </si>
  <si>
    <t>Nekilno-jamosios kultūros vertybės</t>
  </si>
  <si>
    <t>Infrastru-ktūros ir kiti statiniai</t>
  </si>
  <si>
    <t xml:space="preserve">Eil. Nr. </t>
  </si>
  <si>
    <t>ILGALAIKIO MATERIALIOJO TURTO BALANSINĖS VERTĖS PASIKEITIMAS PER ATASKAITINĮ LAIKOTARPĮ*</t>
  </si>
  <si>
    <r>
      <t>(</t>
    </r>
    <r>
      <rPr>
        <sz val="10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</si>
  <si>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Likutis 2011 m. gruodžio 31 d.</t>
  </si>
  <si>
    <t>(Informacijos apie ilgalaikio materialiojo turto balansinės vertės pasikeitimą per ataskaitinį laikotarpį pateikimo žemesniojo ir aukštesniojo lygių aiškinamajame rašte forma)</t>
  </si>
  <si>
    <t>12-ojo VSAFAS „Ilgalaikis materialusis turtas“</t>
  </si>
  <si>
    <t>13-ojo VSAFAS „Nematerialusis turtas“</t>
  </si>
  <si>
    <t xml:space="preserve">                                 (data)</t>
  </si>
  <si>
    <t>PAGAL 2013 M.GRUODŽIO   31 D. DUOMENIS</t>
  </si>
  <si>
    <t>PAGAL 2013 M.GRUODŽIO 31 D. DUOMENIS</t>
  </si>
  <si>
    <t>(Informacijos apie nematerialiojo turto balansinės vertės pasikeitimą per ataskaitinį laikotarpį pateikimo aukštesniojo ir žemesniojo lygių finansinių ataskaitų aiškinamajame rašte forma)</t>
  </si>
  <si>
    <t>Įsigijimai per ataskaitinį laikotarpį</t>
  </si>
  <si>
    <t>Sukaupta amortizacijos suma ataskaitinio laikotarpio pabaigoje (6+7+8-9+/-10)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</si>
  <si>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</si>
  <si>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</si>
  <si>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</si>
  <si>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14-ojo VSAFAS „Jungimai ir investicijos</t>
  </si>
  <si>
    <t>į asocijuotuosius subjektus“</t>
  </si>
  <si>
    <t>priedas</t>
  </si>
  <si>
    <t xml:space="preserve">(Informacijos apie jungimus pateikimo žemesniojo ir aukštesniojo lygių finansinių ataskaitų </t>
  </si>
  <si>
    <t>JUNGIMAI</t>
  </si>
  <si>
    <t>Jungimuose dalyvavusių / dalyvaujančių subjektų pavadinimai</t>
  </si>
  <si>
    <t>Jungimo diena</t>
  </si>
  <si>
    <t>Jungimo metu atsiradusio naujo subjekto veiklos pradžios diena apskaitoje</t>
  </si>
  <si>
    <t>Įsigytų nuosavybės vertybinių popierių suteikiama balsų dalis*</t>
  </si>
  <si>
    <t>Subjekto įsigijimo savikaina*</t>
  </si>
  <si>
    <t>Investuotojui tenkančios įsigytojo subjekto grynojo turto dalies tikroji vertė įsigijimo dieną*</t>
  </si>
  <si>
    <t>* – stulpeliai pildomi, jei subjektų jungimams taikomas pirkimo metodas.</t>
  </si>
  <si>
    <t xml:space="preserve">          16-ojo VSAFAS „Biologinis turtas ir mineraliniai ištekliai“ </t>
  </si>
  <si>
    <t xml:space="preserve">          2 priedas</t>
  </si>
  <si>
    <t xml:space="preserve">(Informacijos apie finansinės būklės ataskaitoje nerodomus mineralinius išteklius pateikimo žemesniojo ir aukštesniojo lygio finansinių  ataskaitų aiškinamajame rašte formos pavyzdys)                                                                                                                                                                            </t>
  </si>
  <si>
    <t>Mineralinių     išteklių     pavadinimas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</si>
  <si>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</si>
  <si>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</si>
  <si>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</si>
  <si>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</si>
  <si>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</si>
  <si>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</si>
  <si>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</si>
  <si>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</si>
  <si>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</si>
  <si>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</si>
  <si>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</si>
  <si>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</si>
  <si>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</si>
  <si>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</si>
  <si>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</si>
  <si>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</si>
  <si>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</si>
  <si>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 xml:space="preserve">Nurašymo 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</si>
  <si>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</si>
  <si>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</si>
  <si>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</si>
  <si>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</si>
  <si>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</si>
  <si>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</si>
  <si>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</si>
  <si>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4 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</si>
  <si>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</si>
  <si>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</si>
  <si>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</si>
  <si>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</si>
  <si>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</si>
  <si>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</si>
  <si>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</si>
  <si>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</si>
  <si>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17-ojo VSAFAS „Finansinis turtas ir finansiniai įsipareigojimai“</t>
  </si>
  <si>
    <t>PARDUOTI LAIKOMO FINANSINIO TURTO POKYČIAI PER 20XX M. LAIKOTARPĮ</t>
  </si>
  <si>
    <t>Finansinio turto pavadinimas</t>
  </si>
  <si>
    <t>Įsigyta</t>
  </si>
  <si>
    <t>Parduota (balansine verte pardavimo momentu)</t>
  </si>
  <si>
    <t>Perkelta į (iš) kitas finansinio turto grupes</t>
  </si>
  <si>
    <t>Nuvertėjimas</t>
  </si>
  <si>
    <t>Nurašyta (balansine verte nurašymo momentu)</t>
  </si>
  <si>
    <t>Tikrosios vertės pokytis</t>
  </si>
  <si>
    <t>Nuosavybės vertybiniai popieriai</t>
  </si>
  <si>
    <t>Ne nuosavybės vertybiniai popieriai</t>
  </si>
  <si>
    <t>Finansinis turtas iš išvestinės finansinės priemonės</t>
  </si>
  <si>
    <t>Kitas</t>
  </si>
  <si>
    <t>Trumpalaikis finansinis turtas</t>
  </si>
  <si>
    <t>5 priedas</t>
  </si>
  <si>
    <t>Per ataskaitinį laikotarpį</t>
  </si>
  <si>
    <t>nuvertėjimas</t>
  </si>
  <si>
    <t>įsigyta           (įsigijimo savikaina)</t>
  </si>
  <si>
    <t>perkelta į (iš) kitą finansinio turto grupę</t>
  </si>
  <si>
    <t>piniginės įplaukos</t>
  </si>
  <si>
    <t>nurašyta</t>
  </si>
  <si>
    <t>Ilgalaikis finansinis turtas ir suteiktos paskolos</t>
  </si>
  <si>
    <t>Suteiktos paskolos</t>
  </si>
  <si>
    <t>Obligacijos</t>
  </si>
  <si>
    <t>Vekseliai</t>
  </si>
  <si>
    <t>Kiti ne nuosavybės vertybiniai popieriai</t>
  </si>
  <si>
    <t>Vieni metai</t>
  </si>
  <si>
    <t>Nuo vienų iki dvejų metų</t>
  </si>
  <si>
    <t>Nuo dvejų iki trejų metų</t>
  </si>
  <si>
    <t>Nuo trejų iki ketverių metų</t>
  </si>
  <si>
    <t>Nuo ketverių iki penkerių metų</t>
  </si>
  <si>
    <t>Ilgesnis kaip penkeri metai</t>
  </si>
  <si>
    <t>                 17-ojo VSAFAS „Finansinis turtas ir finansiniai įsipareigojimai“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</si>
  <si>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</si>
  <si>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</si>
  <si>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</si>
  <si>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</si>
  <si>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Kitų ilgalaikių gautinų sumų:</t>
  </si>
  <si>
    <t>* Nurodoma einamųjų metų dalis</t>
  </si>
  <si>
    <t>Išankstiniai apmokėjimai viešojo sektoriaus subjektams pavedimams vykdyti</t>
  </si>
  <si>
    <t>Išankstiniai mokesčių mokėjimai</t>
  </si>
  <si>
    <t>Išankstiniai mokėjimai Europos Sąjungai</t>
  </si>
  <si>
    <t>Kiti išanktiniai apmokėjimai</t>
  </si>
  <si>
    <t>Ateinančių laikotarpių sąnaudos ne viešojo sektoriaus subjektų pavedimams vykdyti</t>
  </si>
  <si>
    <t>Kitos ateinančių laikotarpių sąnaudos</t>
  </si>
  <si>
    <t>INFORMACIJA APIE PER VIENUS METUS GAUTINAS SUMAS</t>
  </si>
  <si>
    <t>iš viso</t>
  </si>
  <si>
    <t>tarp jų iš viešojo sektoriaus subjektų</t>
  </si>
  <si>
    <t>tarp jų iš kontroliuojamų ir asocijuotųjų ne viešojo sektoriaus subjektų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</si>
  <si>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</si>
  <si>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</si>
  <si>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</si>
  <si>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</si>
  <si>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</si>
  <si>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</si>
  <si>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</si>
  <si>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</si>
  <si>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</si>
  <si>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Iš biudžeto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</si>
  <si>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</si>
  <si>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</si>
  <si>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</si>
  <si>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</si>
  <si>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</si>
  <si>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</si>
  <si>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</si>
  <si>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</si>
  <si>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</si>
  <si>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</si>
  <si>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</si>
  <si>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</si>
  <si>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</si>
  <si>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</si>
  <si>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</si>
  <si>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(3.1+3.2+3.3+3.4-3.5+3.6+3.7)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</si>
  <si>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</si>
  <si>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</si>
  <si>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</si>
  <si>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</si>
  <si>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</si>
  <si>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</si>
  <si>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</si>
  <si>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</si>
  <si>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</si>
  <si>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</si>
  <si>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</si>
  <si>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valiutos kurso pokyčio įtaka</t>
  </si>
  <si>
    <t xml:space="preserve">įvykdyti įsipareigojimai (grąžintos skolos, sumokėtos palūkanos, išpirkti vertybiniai popieriai) </t>
  </si>
  <si>
    <t>nurašyti įsipareigojimai</t>
  </si>
  <si>
    <t>Ilgalaikiai</t>
  </si>
  <si>
    <t>Trumpalaikiai</t>
  </si>
  <si>
    <t>Išpirkimo arba grąžinimo terminas</t>
  </si>
  <si>
    <t>Nominalioji finansinių įsipareigojimų vertė</t>
  </si>
  <si>
    <t>Balansinė finansinių įsipareigojimų vertė</t>
  </si>
  <si>
    <t>Paskolos grąžinimo terminas</t>
  </si>
  <si>
    <t>Įsigijimo savikaina ataskaitinio laikotarpio pabaigoje</t>
  </si>
  <si>
    <t>beprocentės paskolos</t>
  </si>
  <si>
    <t>paskolos su fiksuota palūkanų norma</t>
  </si>
  <si>
    <t>paskolos su kintama palūkanų norma</t>
  </si>
  <si>
    <t>1. </t>
  </si>
  <si>
    <t>2. </t>
  </si>
  <si>
    <t>Nuo vienų iki penkerių metų </t>
  </si>
  <si>
    <t>Po penkerių metų </t>
  </si>
  <si>
    <t>4. </t>
  </si>
  <si>
    <t>(Informacijos apie kai kurias mokėtinas sumas pateikimo žemesniojo ir aukštesniojo lygių finansinių ataskaitų aiškinamajame rašte forma)</t>
  </si>
  <si>
    <t>INFORMACIJA APIE KAI KURIAS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</si>
  <si>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</si>
  <si>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</si>
  <si>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</si>
  <si>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</si>
  <si>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</si>
  <si>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</si>
  <si>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</si>
  <si>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</si>
  <si>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</si>
  <si>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</si>
  <si>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 xml:space="preserve">                                                                                        17-ojo VSAFAS „Finansinis turtas ir finansiniai įsipareigojimai“ </t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</si>
  <si>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</si>
  <si>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</si>
  <si>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</si>
  <si>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</si>
  <si>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</si>
  <si>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</si>
  <si>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</si>
  <si>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</si>
  <si>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(Informacijos apie finansinių įsipareigojimų, apskaitoje registruojamų amortizacijos savikaina, pokyčio per 20XX m. pateikimo žemesniojo ir aukštesniojo lygių finansinių ataskaitų aiškinamajame rašte forma)</t>
  </si>
  <si>
    <t>FINANSINIŲ ĮSIPAREIGOJIMŲ POKYTIS PER 20XX M.</t>
  </si>
  <si>
    <t>IKI IŠPIRKIMO TERMINO LAIKOMO FINANSINIO TURTO IR SUTEIKTŲ PASKOLŲ POKYČIAI PER 20XX M. LAIKOTARPĮ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</si>
  <si>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</si>
  <si>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</si>
  <si>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</si>
  <si>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Atidėjinių paskirtis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</si>
  <si>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</si>
  <si>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</si>
  <si>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</si>
  <si>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</si>
  <si>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PAGAL 2013 M GRUODŽIO 31 D. DUOMENIS</t>
  </si>
  <si>
    <t>2014-01-23 Nr. 1</t>
  </si>
  <si>
    <t>2014.01.22 Nr. 2</t>
  </si>
  <si>
    <t>2014.01.22 Nr.3</t>
  </si>
  <si>
    <t>Likutis 2012 m. gruodžio 31 d.</t>
  </si>
  <si>
    <t>Likutis 2013m. gruodžio 31 d.</t>
  </si>
  <si>
    <r>
      <t xml:space="preserve">2013 M. INFORMACIJA PAGAL VEIKLOS SEGMENTUS </t>
    </r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</si>
</sst>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</numFmts>
  <fonts count="8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(W1)"/>
      <family val="1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0"/>
      <color indexed="56"/>
      <name val="Arial"/>
      <family val="2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i/>
      <sz val="10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78" fillId="38" borderId="0" applyNumberFormat="0" applyBorder="0" applyAlignment="0" applyProtection="0"/>
    <xf numFmtId="0" fontId="34" fillId="39" borderId="4" applyNumberFormat="0" applyAlignment="0" applyProtection="0"/>
    <xf numFmtId="0" fontId="35" fillId="40" borderId="5" applyNumberFormat="0" applyAlignment="0" applyProtection="0"/>
    <xf numFmtId="0" fontId="36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4" applyNumberFormat="0" applyAlignment="0" applyProtection="0"/>
    <xf numFmtId="0" fontId="80" fillId="4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81" fillId="0" borderId="0" applyNumberFormat="0" applyFill="0" applyBorder="0" applyAlignment="0" applyProtection="0"/>
    <xf numFmtId="0" fontId="82" fillId="4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44" borderId="0" applyNumberFormat="0" applyBorder="0" applyAlignment="0" applyProtection="0"/>
    <xf numFmtId="0" fontId="83" fillId="45" borderId="0" applyNumberFormat="0" applyBorder="0" applyAlignment="0" applyProtection="0"/>
    <xf numFmtId="0" fontId="0" fillId="0" borderId="0">
      <alignment/>
      <protection/>
    </xf>
    <xf numFmtId="0" fontId="0" fillId="46" borderId="12" applyNumberFormat="0" applyFont="0" applyAlignment="0" applyProtection="0"/>
    <xf numFmtId="0" fontId="44" fillId="39" borderId="13" applyNumberFormat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0" fillId="53" borderId="14" applyNumberFormat="0" applyFont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42" borderId="10" applyNumberFormat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54" borderId="17" applyNumberFormat="0" applyAlignment="0" applyProtection="0"/>
    <xf numFmtId="0" fontId="25" fillId="0" borderId="0" applyNumberFormat="0" applyFill="0" applyBorder="0" applyAlignment="0" applyProtection="0"/>
    <xf numFmtId="0" fontId="45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92">
    <xf numFmtId="0" fontId="0" fillId="0" borderId="0" xfId="0" applyAlignment="1">
      <alignment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wrapText="1"/>
    </xf>
    <xf numFmtId="0" fontId="3" fillId="55" borderId="0" xfId="0" applyFont="1" applyFill="1" applyBorder="1" applyAlignment="1">
      <alignment wrapText="1"/>
    </xf>
    <xf numFmtId="0" fontId="4" fillId="55" borderId="0" xfId="0" applyFont="1" applyFill="1" applyAlignment="1">
      <alignment horizontal="center" wrapText="1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 horizontal="center" wrapText="1"/>
    </xf>
    <xf numFmtId="0" fontId="3" fillId="55" borderId="19" xfId="0" applyFont="1" applyFill="1" applyBorder="1" applyAlignment="1">
      <alignment wrapText="1"/>
    </xf>
    <xf numFmtId="0" fontId="4" fillId="55" borderId="0" xfId="0" applyFont="1" applyFill="1" applyBorder="1" applyAlignment="1">
      <alignment horizontal="left" vertical="top" wrapText="1"/>
    </xf>
    <xf numFmtId="0" fontId="3" fillId="55" borderId="0" xfId="0" applyFont="1" applyFill="1" applyBorder="1" applyAlignment="1">
      <alignment horizontal="left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0" fontId="4" fillId="55" borderId="19" xfId="0" applyFont="1" applyFill="1" applyBorder="1" applyAlignment="1">
      <alignment wrapText="1"/>
    </xf>
    <xf numFmtId="0" fontId="3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 vertical="top" wrapText="1"/>
    </xf>
    <xf numFmtId="0" fontId="3" fillId="55" borderId="19" xfId="0" applyFont="1" applyFill="1" applyBorder="1" applyAlignment="1">
      <alignment horizontal="right"/>
    </xf>
    <xf numFmtId="0" fontId="4" fillId="55" borderId="19" xfId="0" applyFont="1" applyFill="1" applyBorder="1" applyAlignment="1">
      <alignment/>
    </xf>
    <xf numFmtId="0" fontId="3" fillId="55" borderId="20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3" fillId="55" borderId="0" xfId="0" applyFont="1" applyFill="1" applyAlignment="1">
      <alignment horizontal="justify"/>
    </xf>
    <xf numFmtId="0" fontId="0" fillId="55" borderId="0" xfId="0" applyFill="1" applyAlignment="1">
      <alignment/>
    </xf>
    <xf numFmtId="0" fontId="3" fillId="55" borderId="19" xfId="0" applyFont="1" applyFill="1" applyBorder="1" applyAlignment="1">
      <alignment horizontal="right" vertical="top" wrapText="1"/>
    </xf>
    <xf numFmtId="49" fontId="4" fillId="55" borderId="21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55" borderId="19" xfId="0" applyFont="1" applyFill="1" applyBorder="1" applyAlignment="1">
      <alignment horizontal="left" vertical="center"/>
    </xf>
    <xf numFmtId="16" fontId="3" fillId="55" borderId="19" xfId="0" applyNumberFormat="1" applyFont="1" applyFill="1" applyBorder="1" applyAlignment="1" quotePrefix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55" borderId="19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10" fillId="55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center" inden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3" fillId="55" borderId="19" xfId="0" applyFont="1" applyFill="1" applyBorder="1" applyAlignment="1">
      <alignment vertical="center" wrapText="1"/>
    </xf>
    <xf numFmtId="0" fontId="3" fillId="0" borderId="0" xfId="78" applyFont="1" applyAlignment="1">
      <alignment vertical="center" wrapText="1"/>
      <protection/>
    </xf>
    <xf numFmtId="0" fontId="0" fillId="0" borderId="0" xfId="78" applyFont="1" applyAlignment="1">
      <alignment vertical="center"/>
      <protection/>
    </xf>
    <xf numFmtId="0" fontId="3" fillId="0" borderId="0" xfId="78" applyFont="1" applyAlignment="1">
      <alignment horizontal="left" vertical="center"/>
      <protection/>
    </xf>
    <xf numFmtId="0" fontId="3" fillId="0" borderId="0" xfId="78" applyFont="1" applyAlignment="1">
      <alignment vertical="center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/>
      <protection/>
    </xf>
    <xf numFmtId="0" fontId="3" fillId="0" borderId="19" xfId="78" applyFont="1" applyBorder="1" applyAlignment="1">
      <alignment vertical="center" wrapText="1"/>
      <protection/>
    </xf>
    <xf numFmtId="0" fontId="3" fillId="0" borderId="19" xfId="78" applyFont="1" applyBorder="1" applyAlignment="1">
      <alignment horizontal="left" vertical="center"/>
      <protection/>
    </xf>
    <xf numFmtId="0" fontId="3" fillId="0" borderId="19" xfId="78" applyFont="1" applyBorder="1" applyAlignment="1">
      <alignment vertical="center"/>
      <protection/>
    </xf>
    <xf numFmtId="0" fontId="4" fillId="0" borderId="19" xfId="78" applyFont="1" applyBorder="1" applyAlignment="1">
      <alignment horizontal="left" vertical="center"/>
      <protection/>
    </xf>
    <xf numFmtId="0" fontId="0" fillId="0" borderId="0" xfId="78" applyFont="1" applyBorder="1" applyAlignment="1">
      <alignment vertical="center"/>
      <protection/>
    </xf>
    <xf numFmtId="0" fontId="3" fillId="0" borderId="0" xfId="78" applyFont="1" applyBorder="1" applyAlignment="1">
      <alignment horizontal="justify" vertical="center" wrapText="1"/>
      <protection/>
    </xf>
    <xf numFmtId="0" fontId="0" fillId="0" borderId="24" xfId="78" applyFont="1" applyBorder="1" applyAlignment="1">
      <alignment vertical="center"/>
      <protection/>
    </xf>
    <xf numFmtId="0" fontId="3" fillId="0" borderId="24" xfId="78" applyFont="1" applyBorder="1" applyAlignment="1">
      <alignment horizontal="justify" vertical="center" wrapText="1"/>
      <protection/>
    </xf>
    <xf numFmtId="0" fontId="3" fillId="0" borderId="0" xfId="78" applyFont="1" applyBorder="1" applyAlignment="1">
      <alignment horizontal="center" vertical="center" wrapText="1"/>
      <protection/>
    </xf>
    <xf numFmtId="0" fontId="3" fillId="0" borderId="0" xfId="78" applyFont="1" applyAlignment="1">
      <alignment horizontal="center" vertical="center" wrapText="1"/>
      <protection/>
    </xf>
    <xf numFmtId="0" fontId="4" fillId="0" borderId="19" xfId="80" applyFont="1" applyBorder="1" applyAlignment="1">
      <alignment horizontal="center" vertical="center" wrapText="1"/>
      <protection/>
    </xf>
    <xf numFmtId="0" fontId="3" fillId="0" borderId="19" xfId="80" applyFont="1" applyBorder="1" applyAlignment="1">
      <alignment vertical="center" wrapText="1"/>
      <protection/>
    </xf>
    <xf numFmtId="0" fontId="3" fillId="0" borderId="19" xfId="80" applyFont="1" applyBorder="1" applyAlignment="1">
      <alignment horizontal="center" vertical="center" wrapText="1"/>
      <protection/>
    </xf>
    <xf numFmtId="0" fontId="3" fillId="0" borderId="19" xfId="80" applyFont="1" applyBorder="1" applyAlignment="1">
      <alignment horizontal="center"/>
      <protection/>
    </xf>
    <xf numFmtId="0" fontId="3" fillId="0" borderId="19" xfId="80" applyFont="1" applyBorder="1" applyAlignment="1">
      <alignment horizontal="center" wrapText="1"/>
      <protection/>
    </xf>
    <xf numFmtId="0" fontId="3" fillId="0" borderId="19" xfId="80" applyFont="1" applyBorder="1" applyAlignment="1">
      <alignment horizontal="center" vertical="top" wrapText="1"/>
      <protection/>
    </xf>
    <xf numFmtId="0" fontId="3" fillId="55" borderId="0" xfId="80" applyFont="1" applyFill="1" applyAlignment="1">
      <alignment horizontal="left"/>
      <protection/>
    </xf>
    <xf numFmtId="0" fontId="3" fillId="55" borderId="0" xfId="80" applyFont="1" applyFill="1" applyAlignment="1">
      <alignment horizontal="right"/>
      <protection/>
    </xf>
    <xf numFmtId="0" fontId="3" fillId="55" borderId="0" xfId="80" applyFont="1" applyFill="1" applyBorder="1" applyAlignment="1">
      <alignment/>
      <protection/>
    </xf>
    <xf numFmtId="0" fontId="3" fillId="55" borderId="0" xfId="80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55" borderId="0" xfId="80" applyFont="1" applyFill="1" applyBorder="1" applyAlignment="1">
      <alignment vertical="top" wrapText="1"/>
      <protection/>
    </xf>
    <xf numFmtId="0" fontId="3" fillId="55" borderId="0" xfId="80" applyFont="1" applyFill="1" applyBorder="1" applyAlignment="1">
      <alignment wrapText="1"/>
      <protection/>
    </xf>
    <xf numFmtId="0" fontId="3" fillId="55" borderId="0" xfId="80" applyFont="1" applyFill="1" applyBorder="1" applyAlignment="1">
      <alignment vertical="top"/>
      <protection/>
    </xf>
    <xf numFmtId="0" fontId="3" fillId="55" borderId="0" xfId="80" applyFont="1" applyFill="1" applyAlignment="1">
      <alignment vertical="center"/>
      <protection/>
    </xf>
    <xf numFmtId="0" fontId="3" fillId="55" borderId="0" xfId="80" applyFont="1" applyFill="1" applyBorder="1" applyAlignment="1">
      <alignment vertical="center" wrapText="1"/>
      <protection/>
    </xf>
    <xf numFmtId="0" fontId="3" fillId="55" borderId="0" xfId="80" applyFont="1" applyFill="1" applyAlignment="1">
      <alignment vertical="center" wrapText="1"/>
      <protection/>
    </xf>
    <xf numFmtId="0" fontId="3" fillId="55" borderId="0" xfId="80" applyFont="1" applyFill="1" applyAlignment="1">
      <alignment horizontal="center" vertical="center" wrapText="1"/>
      <protection/>
    </xf>
    <xf numFmtId="0" fontId="3" fillId="55" borderId="0" xfId="80" applyFont="1" applyFill="1" applyAlignment="1">
      <alignment horizontal="left" vertical="center"/>
      <protection/>
    </xf>
    <xf numFmtId="0" fontId="4" fillId="55" borderId="19" xfId="80" applyFont="1" applyFill="1" applyBorder="1" applyAlignment="1">
      <alignment horizontal="center" vertical="center" wrapText="1"/>
      <protection/>
    </xf>
    <xf numFmtId="0" fontId="3" fillId="55" borderId="19" xfId="80" applyFont="1" applyFill="1" applyBorder="1" applyAlignment="1">
      <alignment horizontal="center" vertical="center" wrapText="1"/>
      <protection/>
    </xf>
    <xf numFmtId="0" fontId="3" fillId="0" borderId="21" xfId="80" applyFont="1" applyBorder="1">
      <alignment/>
      <protection/>
    </xf>
    <xf numFmtId="0" fontId="3" fillId="0" borderId="21" xfId="80" applyFont="1" applyBorder="1" applyAlignment="1">
      <alignment horizontal="left" vertical="center" wrapText="1"/>
      <protection/>
    </xf>
    <xf numFmtId="0" fontId="3" fillId="55" borderId="21" xfId="80" applyFont="1" applyFill="1" applyBorder="1" applyAlignment="1">
      <alignment horizontal="left" vertical="center" wrapText="1"/>
      <protection/>
    </xf>
    <xf numFmtId="0" fontId="3" fillId="0" borderId="19" xfId="80" applyFont="1" applyFill="1" applyBorder="1" applyAlignment="1">
      <alignment horizontal="center" vertical="center" wrapText="1"/>
      <protection/>
    </xf>
    <xf numFmtId="0" fontId="3" fillId="0" borderId="20" xfId="80" applyFont="1" applyBorder="1" applyAlignment="1">
      <alignment horizontal="left" vertical="center" wrapText="1"/>
      <protection/>
    </xf>
    <xf numFmtId="0" fontId="3" fillId="0" borderId="0" xfId="80" applyFont="1">
      <alignment/>
      <protection/>
    </xf>
    <xf numFmtId="0" fontId="4" fillId="55" borderId="0" xfId="80" applyFont="1" applyFill="1" applyAlignment="1">
      <alignment horizontal="center" vertical="center" wrapText="1"/>
      <protection/>
    </xf>
    <xf numFmtId="0" fontId="13" fillId="55" borderId="0" xfId="80" applyFont="1" applyFill="1" applyAlignment="1">
      <alignment vertical="center" wrapText="1"/>
      <protection/>
    </xf>
    <xf numFmtId="0" fontId="15" fillId="0" borderId="0" xfId="80" applyFont="1" applyAlignment="1">
      <alignment vertical="center"/>
      <protection/>
    </xf>
    <xf numFmtId="0" fontId="16" fillId="55" borderId="0" xfId="80" applyFont="1" applyFill="1" applyBorder="1" applyAlignment="1">
      <alignment vertical="center"/>
      <protection/>
    </xf>
    <xf numFmtId="0" fontId="4" fillId="55" borderId="19" xfId="80" applyFont="1" applyFill="1" applyBorder="1" applyAlignment="1">
      <alignment horizontal="center" vertical="center"/>
      <protection/>
    </xf>
    <xf numFmtId="0" fontId="3" fillId="55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horizontal="left" vertical="center" wrapText="1"/>
      <protection/>
    </xf>
    <xf numFmtId="0" fontId="4" fillId="0" borderId="0" xfId="80" applyFont="1" applyBorder="1" applyAlignment="1">
      <alignment vertical="center" wrapText="1"/>
      <protection/>
    </xf>
    <xf numFmtId="0" fontId="3" fillId="0" borderId="0" xfId="80" applyFont="1" applyAlignment="1">
      <alignment vertical="center"/>
      <protection/>
    </xf>
    <xf numFmtId="0" fontId="3" fillId="0" borderId="0" xfId="80" applyFont="1" applyBorder="1" applyAlignment="1">
      <alignment horizontal="center" vertical="center" wrapText="1"/>
      <protection/>
    </xf>
    <xf numFmtId="16" fontId="3" fillId="0" borderId="19" xfId="80" applyNumberFormat="1" applyFont="1" applyBorder="1" applyAlignment="1" quotePrefix="1">
      <alignment horizontal="center" vertical="center" wrapText="1"/>
      <protection/>
    </xf>
    <xf numFmtId="0" fontId="3" fillId="0" borderId="25" xfId="80" applyFont="1" applyBorder="1" applyAlignment="1">
      <alignment horizontal="center" vertical="center" wrapText="1"/>
      <protection/>
    </xf>
    <xf numFmtId="0" fontId="4" fillId="55" borderId="0" xfId="80" applyFont="1" applyFill="1" applyAlignment="1">
      <alignment horizontal="right" vertical="center"/>
      <protection/>
    </xf>
    <xf numFmtId="0" fontId="3" fillId="55" borderId="0" xfId="80" applyFont="1" applyFill="1" applyAlignment="1">
      <alignment horizontal="right" vertical="center"/>
      <protection/>
    </xf>
    <xf numFmtId="0" fontId="3" fillId="0" borderId="0" xfId="80" applyFont="1" applyBorder="1" applyAlignment="1">
      <alignment vertical="center" wrapText="1"/>
      <protection/>
    </xf>
    <xf numFmtId="0" fontId="3" fillId="0" borderId="0" xfId="80" applyFont="1" applyAlignment="1">
      <alignment vertical="center" wrapText="1"/>
      <protection/>
    </xf>
    <xf numFmtId="0" fontId="4" fillId="0" borderId="0" xfId="80" applyFont="1" applyBorder="1" applyAlignment="1">
      <alignment horizontal="center" vertical="center" wrapText="1"/>
      <protection/>
    </xf>
    <xf numFmtId="0" fontId="4" fillId="0" borderId="0" xfId="80" applyFont="1" applyAlignment="1">
      <alignment horizontal="left" vertical="center"/>
      <protection/>
    </xf>
    <xf numFmtId="0" fontId="4" fillId="0" borderId="0" xfId="80" applyFont="1" applyAlignment="1">
      <alignment vertical="center"/>
      <protection/>
    </xf>
    <xf numFmtId="0" fontId="0" fillId="55" borderId="0" xfId="0" applyFont="1" applyFill="1" applyAlignment="1">
      <alignment/>
    </xf>
    <xf numFmtId="0" fontId="4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55" borderId="0" xfId="80" applyFont="1" applyFill="1">
      <alignment/>
      <protection/>
    </xf>
    <xf numFmtId="0" fontId="3" fillId="55" borderId="0" xfId="80" applyFont="1" applyFill="1" applyAlignment="1">
      <alignment horizontal="center" vertical="center"/>
      <protection/>
    </xf>
    <xf numFmtId="0" fontId="3" fillId="0" borderId="20" xfId="80" applyFont="1" applyBorder="1" applyAlignment="1">
      <alignment wrapText="1"/>
      <protection/>
    </xf>
    <xf numFmtId="0" fontId="3" fillId="0" borderId="20" xfId="80" applyFont="1" applyBorder="1" applyAlignment="1">
      <alignment horizontal="center" vertical="center" wrapText="1"/>
      <protection/>
    </xf>
    <xf numFmtId="0" fontId="3" fillId="0" borderId="21" xfId="80" applyFont="1" applyBorder="1" applyAlignment="1">
      <alignment horizontal="center" vertical="center" wrapText="1"/>
      <protection/>
    </xf>
    <xf numFmtId="0" fontId="3" fillId="0" borderId="20" xfId="80" applyFont="1" applyFill="1" applyBorder="1" applyAlignment="1">
      <alignment wrapText="1"/>
      <protection/>
    </xf>
    <xf numFmtId="0" fontId="3" fillId="0" borderId="21" xfId="80" applyNumberFormat="1" applyFont="1" applyBorder="1" applyAlignment="1">
      <alignment horizontal="center" vertical="center" wrapText="1"/>
      <protection/>
    </xf>
    <xf numFmtId="0" fontId="3" fillId="0" borderId="23" xfId="80" applyFont="1" applyBorder="1" applyAlignment="1">
      <alignment horizontal="left" vertical="center" wrapText="1"/>
      <protection/>
    </xf>
    <xf numFmtId="0" fontId="3" fillId="0" borderId="20" xfId="80" applyFont="1" applyBorder="1">
      <alignment/>
      <protection/>
    </xf>
    <xf numFmtId="0" fontId="3" fillId="0" borderId="19" xfId="80" applyFont="1" applyBorder="1" applyAlignment="1">
      <alignment horizontal="center" vertical="center"/>
      <protection/>
    </xf>
    <xf numFmtId="0" fontId="3" fillId="55" borderId="26" xfId="80" applyFont="1" applyFill="1" applyBorder="1">
      <alignment/>
      <protection/>
    </xf>
    <xf numFmtId="0" fontId="3" fillId="55" borderId="27" xfId="80" applyFont="1" applyFill="1" applyBorder="1">
      <alignment/>
      <protection/>
    </xf>
    <xf numFmtId="0" fontId="3" fillId="55" borderId="23" xfId="80" applyFont="1" applyFill="1" applyBorder="1">
      <alignment/>
      <protection/>
    </xf>
    <xf numFmtId="0" fontId="3" fillId="55" borderId="24" xfId="80" applyFont="1" applyFill="1" applyBorder="1">
      <alignment/>
      <protection/>
    </xf>
    <xf numFmtId="0" fontId="3" fillId="55" borderId="19" xfId="80" applyFont="1" applyFill="1" applyBorder="1" applyAlignment="1">
      <alignment horizontal="center" vertical="center"/>
      <protection/>
    </xf>
    <xf numFmtId="0" fontId="3" fillId="55" borderId="21" xfId="80" applyFont="1" applyFill="1" applyBorder="1">
      <alignment/>
      <protection/>
    </xf>
    <xf numFmtId="0" fontId="3" fillId="55" borderId="28" xfId="80" applyFont="1" applyFill="1" applyBorder="1">
      <alignment/>
      <protection/>
    </xf>
    <xf numFmtId="0" fontId="3" fillId="55" borderId="20" xfId="80" applyFont="1" applyFill="1" applyBorder="1" applyAlignment="1">
      <alignment horizontal="center" wrapText="1"/>
      <protection/>
    </xf>
    <xf numFmtId="0" fontId="3" fillId="55" borderId="19" xfId="80" applyFont="1" applyFill="1" applyBorder="1" applyAlignment="1">
      <alignment horizontal="center" vertical="top" wrapText="1"/>
      <protection/>
    </xf>
    <xf numFmtId="0" fontId="4" fillId="55" borderId="21" xfId="80" applyFont="1" applyFill="1" applyBorder="1" applyAlignment="1">
      <alignment horizontal="center" vertical="center"/>
      <protection/>
    </xf>
    <xf numFmtId="0" fontId="3" fillId="55" borderId="0" xfId="80" applyFont="1" applyFill="1" applyAlignment="1">
      <alignment/>
      <protection/>
    </xf>
    <xf numFmtId="0" fontId="3" fillId="0" borderId="0" xfId="80" applyFont="1">
      <alignment/>
      <protection/>
    </xf>
    <xf numFmtId="0" fontId="4" fillId="0" borderId="19" xfId="80" applyFont="1" applyBorder="1" applyAlignment="1">
      <alignment horizontal="center" vertical="top" wrapText="1"/>
      <protection/>
    </xf>
    <xf numFmtId="0" fontId="4" fillId="0" borderId="0" xfId="80" applyFont="1" applyAlignment="1">
      <alignment wrapText="1"/>
      <protection/>
    </xf>
    <xf numFmtId="0" fontId="4" fillId="0" borderId="0" xfId="80" applyFont="1">
      <alignment/>
      <protection/>
    </xf>
    <xf numFmtId="0" fontId="3" fillId="0" borderId="19" xfId="80" applyFont="1" applyBorder="1" applyAlignment="1">
      <alignment wrapText="1"/>
      <protection/>
    </xf>
    <xf numFmtId="0" fontId="3" fillId="0" borderId="0" xfId="80" applyFont="1" applyAlignment="1">
      <alignment wrapText="1"/>
      <protection/>
    </xf>
    <xf numFmtId="0" fontId="3" fillId="0" borderId="0" xfId="80" applyFont="1" applyAlignment="1">
      <alignment horizontal="left" vertical="center"/>
      <protection/>
    </xf>
    <xf numFmtId="0" fontId="4" fillId="0" borderId="0" xfId="80" applyFont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3" fillId="0" borderId="24" xfId="80" applyFont="1" applyBorder="1" applyAlignment="1">
      <alignment vertical="center"/>
      <protection/>
    </xf>
    <xf numFmtId="0" fontId="19" fillId="0" borderId="0" xfId="80" applyFont="1" applyAlignment="1">
      <alignment vertical="center"/>
      <protection/>
    </xf>
    <xf numFmtId="0" fontId="3" fillId="0" borderId="0" xfId="80" applyFont="1" applyAlignment="1">
      <alignment horizontal="left" vertical="center" wrapText="1"/>
      <protection/>
    </xf>
    <xf numFmtId="0" fontId="4" fillId="0" borderId="0" xfId="80" applyFont="1" applyFill="1" applyAlignment="1">
      <alignment vertical="center"/>
      <protection/>
    </xf>
    <xf numFmtId="0" fontId="3" fillId="0" borderId="0" xfId="80" applyFont="1" applyFill="1" applyAlignment="1">
      <alignment horizontal="left" vertical="center"/>
      <protection/>
    </xf>
    <xf numFmtId="0" fontId="3" fillId="0" borderId="0" xfId="80" applyFont="1" applyFill="1" applyAlignment="1">
      <alignment vertical="center"/>
      <protection/>
    </xf>
    <xf numFmtId="0" fontId="0" fillId="0" borderId="0" xfId="80" applyFont="1" applyAlignment="1">
      <alignment/>
      <protection/>
    </xf>
    <xf numFmtId="0" fontId="0" fillId="0" borderId="0" xfId="80" applyFont="1" applyBorder="1" applyAlignment="1">
      <alignment horizontal="justify" vertical="center" wrapText="1"/>
      <protection/>
    </xf>
    <xf numFmtId="0" fontId="4" fillId="0" borderId="19" xfId="80" applyFont="1" applyBorder="1" applyAlignment="1">
      <alignment horizontal="center" vertical="center"/>
      <protection/>
    </xf>
    <xf numFmtId="0" fontId="3" fillId="0" borderId="29" xfId="80" applyFont="1" applyBorder="1" applyAlignment="1">
      <alignment wrapText="1"/>
      <protection/>
    </xf>
    <xf numFmtId="0" fontId="3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3" fillId="55" borderId="2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55" borderId="0" xfId="0" applyFont="1" applyFill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55" borderId="31" xfId="0" applyFont="1" applyFill="1" applyBorder="1" applyAlignment="1">
      <alignment horizontal="center" vertical="center" wrapText="1"/>
    </xf>
    <xf numFmtId="0" fontId="3" fillId="55" borderId="32" xfId="0" applyFont="1" applyFill="1" applyBorder="1" applyAlignment="1">
      <alignment vertical="center" wrapText="1"/>
    </xf>
    <xf numFmtId="16" fontId="3" fillId="0" borderId="30" xfId="0" applyNumberFormat="1" applyFont="1" applyBorder="1" applyAlignment="1" quotePrefix="1">
      <alignment horizontal="center" vertical="center" wrapText="1"/>
    </xf>
    <xf numFmtId="0" fontId="3" fillId="55" borderId="32" xfId="0" applyFont="1" applyFill="1" applyBorder="1" applyAlignment="1">
      <alignment horizontal="left" vertical="center" wrapText="1"/>
    </xf>
    <xf numFmtId="0" fontId="3" fillId="0" borderId="30" xfId="0" applyFont="1" applyBorder="1" applyAlignment="1" quotePrefix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55" borderId="0" xfId="0" applyFont="1" applyFill="1" applyAlignment="1">
      <alignment horizontal="right" vertical="center"/>
    </xf>
    <xf numFmtId="0" fontId="4" fillId="55" borderId="0" xfId="0" applyFont="1" applyFill="1" applyAlignment="1">
      <alignment horizontal="left" vertical="center"/>
    </xf>
    <xf numFmtId="0" fontId="4" fillId="0" borderId="0" xfId="89" applyFont="1" applyFill="1" applyAlignment="1">
      <alignment vertical="center" wrapText="1"/>
      <protection/>
    </xf>
    <xf numFmtId="0" fontId="4" fillId="55" borderId="0" xfId="89" applyFont="1" applyFill="1" applyAlignment="1">
      <alignment vertical="center"/>
      <protection/>
    </xf>
    <xf numFmtId="0" fontId="4" fillId="0" borderId="30" xfId="89" applyFont="1" applyBorder="1" applyAlignment="1">
      <alignment horizontal="center" vertical="center" wrapText="1"/>
      <protection/>
    </xf>
    <xf numFmtId="0" fontId="3" fillId="0" borderId="30" xfId="89" applyFont="1" applyBorder="1" applyAlignment="1">
      <alignment horizontal="center" vertical="center" wrapText="1"/>
      <protection/>
    </xf>
    <xf numFmtId="0" fontId="3" fillId="0" borderId="30" xfId="89" applyFont="1" applyBorder="1" applyAlignment="1">
      <alignment vertical="center" wrapText="1"/>
      <protection/>
    </xf>
    <xf numFmtId="0" fontId="0" fillId="5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55" borderId="0" xfId="0" applyFont="1" applyFill="1" applyAlignment="1">
      <alignment horizontal="left" vertical="center"/>
    </xf>
    <xf numFmtId="0" fontId="10" fillId="55" borderId="0" xfId="0" applyFont="1" applyFill="1" applyAlignment="1">
      <alignment horizontal="left" vertical="center"/>
    </xf>
    <xf numFmtId="0" fontId="4" fillId="5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55" borderId="0" xfId="80" applyFont="1" applyFill="1" applyBorder="1" applyAlignment="1">
      <alignment horizontal="center"/>
      <protection/>
    </xf>
    <xf numFmtId="0" fontId="4" fillId="0" borderId="20" xfId="80" applyFont="1" applyBorder="1" applyAlignment="1">
      <alignment horizontal="left" vertical="center" wrapText="1"/>
      <protection/>
    </xf>
    <xf numFmtId="0" fontId="4" fillId="55" borderId="0" xfId="80" applyFont="1" applyFill="1" applyAlignment="1">
      <alignment horizontal="center" wrapText="1"/>
      <protection/>
    </xf>
    <xf numFmtId="0" fontId="3" fillId="55" borderId="0" xfId="0" applyFont="1" applyFill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0" fontId="6" fillId="55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4" fillId="55" borderId="0" xfId="80" applyFont="1" applyFill="1" applyAlignment="1">
      <alignment horizontal="center"/>
      <protection/>
    </xf>
    <xf numFmtId="2" fontId="4" fillId="0" borderId="19" xfId="80" applyNumberFormat="1" applyFont="1" applyBorder="1" applyAlignment="1">
      <alignment horizontal="center" vertical="center" wrapText="1"/>
      <protection/>
    </xf>
    <xf numFmtId="0" fontId="4" fillId="0" borderId="19" xfId="80" applyFont="1" applyBorder="1">
      <alignment/>
      <protection/>
    </xf>
    <xf numFmtId="0" fontId="4" fillId="0" borderId="29" xfId="80" applyFont="1" applyBorder="1">
      <alignment/>
      <protection/>
    </xf>
    <xf numFmtId="0" fontId="3" fillId="0" borderId="19" xfId="80" applyFont="1" applyBorder="1">
      <alignment/>
      <protection/>
    </xf>
    <xf numFmtId="0" fontId="3" fillId="55" borderId="20" xfId="80" applyFont="1" applyFill="1" applyBorder="1">
      <alignment/>
      <protection/>
    </xf>
    <xf numFmtId="0" fontId="3" fillId="55" borderId="19" xfId="80" applyFont="1" applyFill="1" applyBorder="1" applyAlignment="1">
      <alignment horizontal="left" wrapText="1" indent="1"/>
      <protection/>
    </xf>
    <xf numFmtId="49" fontId="3" fillId="0" borderId="19" xfId="80" applyNumberFormat="1" applyFont="1" applyBorder="1">
      <alignment/>
      <protection/>
    </xf>
    <xf numFmtId="49" fontId="3" fillId="0" borderId="26" xfId="80" applyNumberFormat="1" applyFont="1" applyBorder="1">
      <alignment/>
      <protection/>
    </xf>
    <xf numFmtId="49" fontId="3" fillId="55" borderId="27" xfId="80" applyNumberFormat="1" applyFont="1" applyFill="1" applyBorder="1">
      <alignment/>
      <protection/>
    </xf>
    <xf numFmtId="49" fontId="3" fillId="55" borderId="25" xfId="80" applyNumberFormat="1" applyFont="1" applyFill="1" applyBorder="1">
      <alignment/>
      <protection/>
    </xf>
    <xf numFmtId="49" fontId="3" fillId="55" borderId="21" xfId="80" applyNumberFormat="1" applyFont="1" applyFill="1" applyBorder="1">
      <alignment/>
      <protection/>
    </xf>
    <xf numFmtId="49" fontId="3" fillId="55" borderId="20" xfId="80" applyNumberFormat="1" applyFont="1" applyFill="1" applyBorder="1">
      <alignment/>
      <protection/>
    </xf>
    <xf numFmtId="49" fontId="3" fillId="55" borderId="19" xfId="80" applyNumberFormat="1" applyFont="1" applyFill="1" applyBorder="1">
      <alignment/>
      <protection/>
    </xf>
    <xf numFmtId="0" fontId="3" fillId="55" borderId="19" xfId="80" applyFont="1" applyFill="1" applyBorder="1" applyAlignment="1">
      <alignment wrapText="1"/>
      <protection/>
    </xf>
    <xf numFmtId="49" fontId="3" fillId="55" borderId="19" xfId="80" applyNumberFormat="1" applyFont="1" applyFill="1" applyBorder="1" applyAlignment="1">
      <alignment vertical="center"/>
      <protection/>
    </xf>
    <xf numFmtId="0" fontId="3" fillId="0" borderId="19" xfId="80" applyFont="1" applyBorder="1" applyAlignment="1">
      <alignment wrapText="1"/>
      <protection/>
    </xf>
    <xf numFmtId="49" fontId="4" fillId="0" borderId="19" xfId="80" applyNumberFormat="1" applyFont="1" applyFill="1" applyBorder="1" applyAlignment="1">
      <alignment horizontal="left" vertical="center"/>
      <protection/>
    </xf>
    <xf numFmtId="16" fontId="3" fillId="0" borderId="21" xfId="80" applyNumberFormat="1" applyFont="1" applyBorder="1">
      <alignment/>
      <protection/>
    </xf>
    <xf numFmtId="16" fontId="3" fillId="55" borderId="21" xfId="80" applyNumberFormat="1" applyFont="1" applyFill="1" applyBorder="1">
      <alignment/>
      <protection/>
    </xf>
    <xf numFmtId="16" fontId="3" fillId="55" borderId="28" xfId="80" applyNumberFormat="1" applyFont="1" applyFill="1" applyBorder="1">
      <alignment/>
      <protection/>
    </xf>
    <xf numFmtId="0" fontId="3" fillId="0" borderId="20" xfId="80" applyFont="1" applyBorder="1" applyAlignment="1">
      <alignment vertical="top" wrapText="1"/>
      <protection/>
    </xf>
    <xf numFmtId="49" fontId="3" fillId="0" borderId="21" xfId="80" applyNumberFormat="1" applyFont="1" applyBorder="1">
      <alignment/>
      <protection/>
    </xf>
    <xf numFmtId="49" fontId="3" fillId="55" borderId="28" xfId="80" applyNumberFormat="1" applyFont="1" applyFill="1" applyBorder="1">
      <alignment/>
      <protection/>
    </xf>
    <xf numFmtId="49" fontId="3" fillId="0" borderId="19" xfId="80" applyNumberFormat="1" applyFont="1" applyFill="1" applyBorder="1">
      <alignment/>
      <protection/>
    </xf>
    <xf numFmtId="0" fontId="4" fillId="0" borderId="34" xfId="80" applyFont="1" applyBorder="1" applyAlignment="1">
      <alignment horizontal="center" vertical="center"/>
      <protection/>
    </xf>
    <xf numFmtId="0" fontId="4" fillId="0" borderId="34" xfId="80" applyFont="1" applyBorder="1" applyAlignment="1">
      <alignment horizontal="center" vertical="center" wrapText="1"/>
      <protection/>
    </xf>
    <xf numFmtId="0" fontId="4" fillId="5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3" fillId="0" borderId="0" xfId="78" applyFont="1" applyAlignment="1">
      <alignment vertical="center"/>
      <protection/>
    </xf>
    <xf numFmtId="0" fontId="3" fillId="0" borderId="0" xfId="80" applyFont="1" applyBorder="1">
      <alignment/>
      <protection/>
    </xf>
    <xf numFmtId="0" fontId="3" fillId="0" borderId="0" xfId="80" applyFont="1" applyAlignment="1">
      <alignment/>
      <protection/>
    </xf>
    <xf numFmtId="0" fontId="3" fillId="0" borderId="0" xfId="80" applyFont="1" applyAlignment="1">
      <alignment wrapText="1"/>
      <protection/>
    </xf>
    <xf numFmtId="0" fontId="21" fillId="0" borderId="0" xfId="74" applyFont="1" applyAlignment="1" applyProtection="1">
      <alignment horizontal="center" vertical="center"/>
      <protection/>
    </xf>
    <xf numFmtId="0" fontId="21" fillId="0" borderId="0" xfId="75" applyFont="1" applyAlignment="1" applyProtection="1">
      <alignment/>
      <protection/>
    </xf>
    <xf numFmtId="0" fontId="3" fillId="55" borderId="0" xfId="80" applyFont="1" applyFill="1" applyBorder="1">
      <alignment/>
      <protection/>
    </xf>
    <xf numFmtId="0" fontId="4" fillId="0" borderId="19" xfId="0" applyFont="1" applyBorder="1" applyAlignment="1">
      <alignment wrapText="1"/>
    </xf>
    <xf numFmtId="0" fontId="3" fillId="0" borderId="19" xfId="80" applyFont="1" applyBorder="1" applyAlignment="1">
      <alignment horizontal="left" vertical="center" wrapText="1"/>
      <protection/>
    </xf>
    <xf numFmtId="0" fontId="4" fillId="0" borderId="23" xfId="80" applyFont="1" applyBorder="1" applyAlignment="1">
      <alignment horizontal="left" vertical="center" wrapText="1"/>
      <protection/>
    </xf>
    <xf numFmtId="0" fontId="3" fillId="0" borderId="20" xfId="80" applyFont="1" applyBorder="1" applyAlignment="1">
      <alignment vertical="center"/>
      <protection/>
    </xf>
    <xf numFmtId="0" fontId="3" fillId="0" borderId="26" xfId="80" applyFont="1" applyBorder="1" applyAlignment="1">
      <alignment horizontal="left" vertical="center" wrapText="1"/>
      <protection/>
    </xf>
    <xf numFmtId="0" fontId="3" fillId="0" borderId="29" xfId="80" applyFont="1" applyBorder="1" applyAlignment="1">
      <alignment horizontal="left" vertical="center" wrapText="1"/>
      <protection/>
    </xf>
    <xf numFmtId="0" fontId="3" fillId="0" borderId="35" xfId="80" applyFont="1" applyBorder="1" applyAlignment="1">
      <alignment horizontal="left" vertical="center" wrapText="1"/>
      <protection/>
    </xf>
    <xf numFmtId="0" fontId="4" fillId="0" borderId="28" xfId="80" applyFont="1" applyBorder="1" applyAlignment="1">
      <alignment vertical="center"/>
      <protection/>
    </xf>
    <xf numFmtId="0" fontId="4" fillId="0" borderId="20" xfId="80" applyFont="1" applyBorder="1" applyAlignment="1">
      <alignment vertical="center"/>
      <protection/>
    </xf>
    <xf numFmtId="0" fontId="3" fillId="0" borderId="21" xfId="80" applyFont="1" applyBorder="1" applyAlignment="1">
      <alignment vertical="center"/>
      <protection/>
    </xf>
    <xf numFmtId="0" fontId="3" fillId="0" borderId="27" xfId="80" applyFont="1" applyBorder="1" applyAlignment="1">
      <alignment vertical="center"/>
      <protection/>
    </xf>
    <xf numFmtId="0" fontId="3" fillId="55" borderId="24" xfId="80" applyFont="1" applyFill="1" applyBorder="1" applyAlignment="1">
      <alignment vertical="center" wrapText="1"/>
      <protection/>
    </xf>
    <xf numFmtId="0" fontId="3" fillId="55" borderId="0" xfId="80" applyFont="1" applyFill="1" applyBorder="1" applyAlignment="1">
      <alignment vertical="center"/>
      <protection/>
    </xf>
    <xf numFmtId="0" fontId="3" fillId="55" borderId="0" xfId="80" applyFont="1" applyFill="1" applyBorder="1" applyAlignment="1">
      <alignment vertical="center" wrapText="1"/>
      <protection/>
    </xf>
    <xf numFmtId="0" fontId="0" fillId="55" borderId="0" xfId="80" applyFill="1" applyAlignment="1">
      <alignment vertical="center" wrapText="1"/>
      <protection/>
    </xf>
    <xf numFmtId="0" fontId="0" fillId="55" borderId="0" xfId="80" applyFont="1" applyFill="1" applyAlignment="1">
      <alignment vertical="center" wrapText="1"/>
      <protection/>
    </xf>
    <xf numFmtId="0" fontId="0" fillId="0" borderId="0" xfId="80" applyFont="1" applyFill="1" applyAlignment="1">
      <alignment vertical="center" wrapText="1"/>
      <protection/>
    </xf>
    <xf numFmtId="0" fontId="3" fillId="0" borderId="24" xfId="80" applyFont="1" applyBorder="1" applyAlignment="1">
      <alignment horizontal="left" vertical="center"/>
      <protection/>
    </xf>
    <xf numFmtId="0" fontId="3" fillId="0" borderId="0" xfId="80" applyFont="1" applyBorder="1" applyAlignment="1">
      <alignment horizontal="left" vertical="center"/>
      <protection/>
    </xf>
    <xf numFmtId="0" fontId="3" fillId="55" borderId="24" xfId="80" applyFont="1" applyFill="1" applyBorder="1" applyAlignment="1">
      <alignment vertical="center" wrapText="1"/>
      <protection/>
    </xf>
    <xf numFmtId="0" fontId="3" fillId="55" borderId="0" xfId="80" applyFont="1" applyFill="1" applyBorder="1" applyAlignment="1">
      <alignment horizontal="center" vertical="center" shrinkToFit="1"/>
      <protection/>
    </xf>
    <xf numFmtId="0" fontId="3" fillId="55" borderId="0" xfId="80" applyFont="1" applyFill="1" applyBorder="1" applyAlignment="1">
      <alignment vertical="center" shrinkToFi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vertical="center" wrapText="1"/>
    </xf>
    <xf numFmtId="0" fontId="3" fillId="55" borderId="24" xfId="80" applyFont="1" applyFill="1" applyBorder="1" applyAlignment="1">
      <alignment vertical="center"/>
      <protection/>
    </xf>
    <xf numFmtId="0" fontId="3" fillId="55" borderId="0" xfId="80" applyFont="1" applyFill="1" applyBorder="1" applyAlignment="1">
      <alignment vertical="center" shrinkToFit="1"/>
      <protection/>
    </xf>
    <xf numFmtId="0" fontId="7" fillId="55" borderId="0" xfId="0" applyFont="1" applyFill="1" applyAlignment="1">
      <alignment vertical="center"/>
    </xf>
    <xf numFmtId="0" fontId="3" fillId="55" borderId="0" xfId="0" applyFont="1" applyFill="1" applyBorder="1" applyAlignment="1">
      <alignment vertical="center"/>
    </xf>
    <xf numFmtId="0" fontId="3" fillId="0" borderId="0" xfId="80" applyFont="1" applyAlignment="1">
      <alignment horizontal="right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19" xfId="80" applyFont="1" applyBorder="1" applyAlignment="1">
      <alignment horizontal="left" vertical="center" wrapText="1"/>
      <protection/>
    </xf>
    <xf numFmtId="0" fontId="17" fillId="0" borderId="19" xfId="80" applyFont="1" applyBorder="1" applyAlignment="1">
      <alignment horizontal="center" vertical="center" wrapText="1"/>
      <protection/>
    </xf>
    <xf numFmtId="16" fontId="3" fillId="0" borderId="19" xfId="80" applyNumberFormat="1" applyFont="1" applyBorder="1" applyAlignment="1">
      <alignment horizontal="center" vertical="center" wrapText="1"/>
      <protection/>
    </xf>
    <xf numFmtId="0" fontId="4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justify" vertical="center" wrapText="1"/>
      <protection/>
    </xf>
    <xf numFmtId="0" fontId="10" fillId="0" borderId="0" xfId="80" applyFont="1" applyBorder="1" applyAlignment="1">
      <alignment horizontal="justify" vertical="center" wrapText="1"/>
      <protection/>
    </xf>
    <xf numFmtId="0" fontId="4" fillId="0" borderId="0" xfId="80" applyFont="1" applyAlignment="1">
      <alignment vertical="center" wrapText="1"/>
      <protection/>
    </xf>
    <xf numFmtId="0" fontId="17" fillId="0" borderId="19" xfId="80" applyFont="1" applyFill="1" applyBorder="1" applyAlignment="1">
      <alignment horizontal="center" vertical="center" wrapText="1"/>
      <protection/>
    </xf>
    <xf numFmtId="0" fontId="3" fillId="0" borderId="19" xfId="80" applyFont="1" applyBorder="1" applyAlignment="1" quotePrefix="1">
      <alignment horizontal="center" vertical="center" wrapText="1"/>
      <protection/>
    </xf>
    <xf numFmtId="0" fontId="3" fillId="0" borderId="0" xfId="80" applyFont="1" applyFill="1" applyBorder="1" applyAlignment="1">
      <alignment horizontal="center" vertical="center" wrapText="1"/>
      <protection/>
    </xf>
    <xf numFmtId="0" fontId="10" fillId="0" borderId="0" xfId="80" applyFont="1" applyFill="1" applyBorder="1" applyAlignment="1">
      <alignment horizontal="justify" vertical="center" wrapText="1"/>
      <protection/>
    </xf>
    <xf numFmtId="0" fontId="10" fillId="0" borderId="0" xfId="80" applyFont="1" applyBorder="1" applyAlignment="1">
      <alignment horizontal="justify" vertical="center"/>
      <protection/>
    </xf>
    <xf numFmtId="0" fontId="10" fillId="55" borderId="0" xfId="0" applyFont="1" applyFill="1" applyAlignment="1">
      <alignment vertical="center"/>
    </xf>
    <xf numFmtId="16" fontId="3" fillId="0" borderId="19" xfId="0" applyNumberFormat="1" applyFont="1" applyBorder="1" applyAlignment="1">
      <alignment horizontal="center" vertical="center" wrapText="1"/>
    </xf>
    <xf numFmtId="0" fontId="3" fillId="55" borderId="0" xfId="80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55" borderId="0" xfId="0" applyFont="1" applyFill="1" applyAlignment="1">
      <alignment horizontal="center"/>
    </xf>
    <xf numFmtId="0" fontId="3" fillId="0" borderId="0" xfId="78" applyFont="1" applyBorder="1" applyAlignment="1">
      <alignment vertical="center" wrapText="1"/>
      <protection/>
    </xf>
    <xf numFmtId="0" fontId="20" fillId="55" borderId="0" xfId="80" applyFont="1" applyFill="1" applyAlignment="1">
      <alignment vertical="center"/>
      <protection/>
    </xf>
    <xf numFmtId="0" fontId="20" fillId="55" borderId="0" xfId="80" applyFont="1" applyFill="1" applyAlignment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55" borderId="19" xfId="80" applyFont="1" applyFill="1" applyBorder="1" applyAlignment="1">
      <alignment horizontal="right" vertical="center" wrapText="1"/>
      <protection/>
    </xf>
    <xf numFmtId="0" fontId="4" fillId="0" borderId="0" xfId="80" applyFont="1" applyAlignment="1">
      <alignment horizontal="right" vertical="center"/>
      <protection/>
    </xf>
    <xf numFmtId="0" fontId="4" fillId="0" borderId="0" xfId="80" applyFont="1" applyBorder="1" applyAlignment="1">
      <alignment horizontal="right" vertical="center"/>
      <protection/>
    </xf>
    <xf numFmtId="0" fontId="4" fillId="0" borderId="19" xfId="80" applyFont="1" applyBorder="1" applyAlignment="1">
      <alignment horizontal="justify" vertical="center" wrapText="1"/>
      <protection/>
    </xf>
    <xf numFmtId="0" fontId="4" fillId="0" borderId="0" xfId="80" applyFont="1" applyBorder="1" applyAlignment="1">
      <alignment horizontal="justify" vertical="center" wrapText="1"/>
      <protection/>
    </xf>
    <xf numFmtId="0" fontId="4" fillId="55" borderId="0" xfId="80" applyFont="1" applyFill="1" applyBorder="1" applyAlignment="1">
      <alignment horizontal="left" vertical="center"/>
      <protection/>
    </xf>
    <xf numFmtId="0" fontId="23" fillId="0" borderId="19" xfId="80" applyFont="1" applyFill="1" applyBorder="1" applyAlignment="1">
      <alignment horizontal="center" vertical="center" wrapText="1"/>
      <protection/>
    </xf>
    <xf numFmtId="0" fontId="24" fillId="0" borderId="19" xfId="8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89" applyFont="1" applyAlignment="1">
      <alignment vertical="center"/>
      <protection/>
    </xf>
    <xf numFmtId="0" fontId="4" fillId="0" borderId="0" xfId="89" applyFont="1" applyAlignment="1">
      <alignment horizontal="left" vertical="center"/>
      <protection/>
    </xf>
    <xf numFmtId="0" fontId="3" fillId="55" borderId="0" xfId="89" applyFont="1" applyFill="1" applyAlignment="1">
      <alignment horizontal="left" vertical="center"/>
      <protection/>
    </xf>
    <xf numFmtId="0" fontId="3" fillId="55" borderId="0" xfId="89" applyFont="1" applyFill="1" applyAlignment="1">
      <alignment vertical="center"/>
      <protection/>
    </xf>
    <xf numFmtId="0" fontId="3" fillId="0" borderId="0" xfId="89" applyFont="1" applyAlignment="1">
      <alignment vertical="center"/>
      <protection/>
    </xf>
    <xf numFmtId="0" fontId="3" fillId="55" borderId="0" xfId="89" applyFont="1" applyFill="1" applyAlignment="1">
      <alignment horizontal="center" vertical="center" wrapText="1"/>
      <protection/>
    </xf>
    <xf numFmtId="0" fontId="0" fillId="0" borderId="0" xfId="89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89" applyFont="1" applyFill="1" applyAlignment="1">
      <alignment vertical="center" wrapText="1"/>
      <protection/>
    </xf>
    <xf numFmtId="0" fontId="4" fillId="55" borderId="0" xfId="89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vertical="center"/>
    </xf>
    <xf numFmtId="0" fontId="3" fillId="0" borderId="0" xfId="89" applyFont="1" applyBorder="1" applyAlignment="1">
      <alignment vertical="center"/>
      <protection/>
    </xf>
    <xf numFmtId="0" fontId="4" fillId="0" borderId="0" xfId="89" applyFont="1" applyFill="1" applyAlignment="1">
      <alignment vertical="center"/>
      <protection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4" fillId="0" borderId="19" xfId="0" applyFont="1" applyBorder="1" applyAlignment="1">
      <alignment vertical="top" wrapText="1"/>
    </xf>
    <xf numFmtId="0" fontId="20" fillId="55" borderId="0" xfId="0" applyFont="1" applyFill="1" applyAlignment="1">
      <alignment/>
    </xf>
    <xf numFmtId="0" fontId="20" fillId="0" borderId="0" xfId="0" applyFont="1" applyAlignment="1">
      <alignment/>
    </xf>
    <xf numFmtId="0" fontId="3" fillId="55" borderId="19" xfId="0" applyFont="1" applyFill="1" applyBorder="1" applyAlignment="1">
      <alignment horizontal="right" wrapText="1"/>
    </xf>
    <xf numFmtId="0" fontId="3" fillId="55" borderId="19" xfId="0" applyFont="1" applyFill="1" applyBorder="1" applyAlignment="1">
      <alignment horizontal="justify" vertical="top" wrapText="1"/>
    </xf>
    <xf numFmtId="0" fontId="4" fillId="55" borderId="19" xfId="0" applyFont="1" applyFill="1" applyBorder="1" applyAlignment="1">
      <alignment horizontal="justify" vertical="top" wrapText="1"/>
    </xf>
    <xf numFmtId="0" fontId="3" fillId="0" borderId="0" xfId="80" applyFont="1" applyAlignment="1">
      <alignment horizontal="center" vertical="center"/>
      <protection/>
    </xf>
    <xf numFmtId="0" fontId="4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55" borderId="26" xfId="80" applyNumberFormat="1" applyFont="1" applyFill="1" applyBorder="1">
      <alignment/>
      <protection/>
    </xf>
    <xf numFmtId="0" fontId="3" fillId="0" borderId="29" xfId="80" applyFont="1" applyBorder="1" applyAlignment="1">
      <alignment vertical="top" wrapText="1"/>
      <protection/>
    </xf>
    <xf numFmtId="0" fontId="3" fillId="0" borderId="0" xfId="80" applyFont="1" applyBorder="1" applyAlignment="1">
      <alignment/>
      <protection/>
    </xf>
    <xf numFmtId="0" fontId="4" fillId="0" borderId="0" xfId="80" applyFont="1">
      <alignment/>
      <protection/>
    </xf>
    <xf numFmtId="0" fontId="10" fillId="55" borderId="19" xfId="80" applyFont="1" applyFill="1" applyBorder="1" applyAlignment="1">
      <alignment wrapText="1"/>
      <protection/>
    </xf>
    <xf numFmtId="0" fontId="4" fillId="55" borderId="0" xfId="80" applyFont="1" applyFill="1" applyBorder="1" applyAlignment="1">
      <alignment horizontal="left"/>
      <protection/>
    </xf>
    <xf numFmtId="0" fontId="0" fillId="55" borderId="0" xfId="0" applyFont="1" applyFill="1" applyBorder="1" applyAlignment="1">
      <alignment vertical="center" wrapText="1"/>
    </xf>
    <xf numFmtId="0" fontId="13" fillId="5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wrapText="1"/>
    </xf>
    <xf numFmtId="0" fontId="12" fillId="0" borderId="0" xfId="78" applyFont="1" applyAlignment="1">
      <alignment vertical="center"/>
      <protection/>
    </xf>
    <xf numFmtId="0" fontId="11" fillId="0" borderId="24" xfId="78" applyFont="1" applyBorder="1" applyAlignment="1">
      <alignment vertical="center"/>
      <protection/>
    </xf>
    <xf numFmtId="0" fontId="11" fillId="0" borderId="0" xfId="78" applyFont="1" applyBorder="1" applyAlignment="1">
      <alignment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4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/>
      <protection/>
    </xf>
    <xf numFmtId="0" fontId="3" fillId="0" borderId="19" xfId="78" applyFont="1" applyBorder="1" applyAlignment="1">
      <alignment horizontal="center" vertical="center" wrapText="1"/>
      <protection/>
    </xf>
    <xf numFmtId="0" fontId="0" fillId="0" borderId="19" xfId="78" applyFont="1" applyBorder="1" applyAlignment="1">
      <alignment horizontal="center" vertical="center"/>
      <protection/>
    </xf>
    <xf numFmtId="0" fontId="13" fillId="0" borderId="19" xfId="78" applyFont="1" applyBorder="1" applyAlignment="1">
      <alignment horizontal="center" vertical="center"/>
      <protection/>
    </xf>
    <xf numFmtId="0" fontId="4" fillId="39" borderId="19" xfId="78" applyFont="1" applyFill="1" applyBorder="1" applyAlignment="1">
      <alignment horizontal="center" vertical="center"/>
      <protection/>
    </xf>
    <xf numFmtId="3" fontId="4" fillId="39" borderId="19" xfId="78" applyNumberFormat="1" applyFont="1" applyFill="1" applyBorder="1" applyAlignment="1">
      <alignment horizontal="center" vertical="center"/>
      <protection/>
    </xf>
    <xf numFmtId="0" fontId="3" fillId="39" borderId="19" xfId="78" applyFont="1" applyFill="1" applyBorder="1" applyAlignment="1">
      <alignment horizontal="center" vertical="center"/>
      <protection/>
    </xf>
    <xf numFmtId="0" fontId="0" fillId="39" borderId="19" xfId="78" applyFont="1" applyFill="1" applyBorder="1" applyAlignment="1">
      <alignment horizontal="center" vertical="center"/>
      <protection/>
    </xf>
    <xf numFmtId="0" fontId="4" fillId="55" borderId="0" xfId="80" applyFont="1" applyFill="1" applyBorder="1" applyAlignment="1">
      <alignment/>
      <protection/>
    </xf>
    <xf numFmtId="1" fontId="4" fillId="39" borderId="19" xfId="0" applyNumberFormat="1" applyFont="1" applyFill="1" applyBorder="1" applyAlignment="1">
      <alignment horizontal="center" vertical="center" wrapText="1"/>
    </xf>
    <xf numFmtId="0" fontId="4" fillId="39" borderId="19" xfId="80" applyFont="1" applyFill="1" applyBorder="1" applyAlignment="1">
      <alignment horizontal="center" vertical="center" wrapText="1"/>
      <protection/>
    </xf>
    <xf numFmtId="0" fontId="4" fillId="55" borderId="24" xfId="80" applyFont="1" applyFill="1" applyBorder="1" applyAlignment="1">
      <alignment vertical="center" wrapText="1"/>
      <protection/>
    </xf>
    <xf numFmtId="0" fontId="3" fillId="39" borderId="19" xfId="80" applyFont="1" applyFill="1" applyBorder="1" applyAlignment="1">
      <alignment horizontal="center" vertical="center" wrapText="1"/>
      <protection/>
    </xf>
    <xf numFmtId="0" fontId="4" fillId="39" borderId="30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55" borderId="19" xfId="0" applyFont="1" applyFill="1" applyBorder="1" applyAlignment="1">
      <alignment horizontal="center" vertical="center"/>
    </xf>
    <xf numFmtId="0" fontId="3" fillId="39" borderId="19" xfId="80" applyFont="1" applyFill="1" applyBorder="1" applyAlignment="1">
      <alignment horizontal="center" vertical="center"/>
      <protection/>
    </xf>
    <xf numFmtId="0" fontId="3" fillId="0" borderId="20" xfId="80" applyFont="1" applyBorder="1" applyAlignment="1">
      <alignment horizontal="center" vertical="center"/>
      <protection/>
    </xf>
    <xf numFmtId="0" fontId="0" fillId="55" borderId="0" xfId="0" applyFill="1" applyAlignment="1">
      <alignment vertical="center" wrapText="1"/>
    </xf>
    <xf numFmtId="0" fontId="4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vertical="center" wrapText="1"/>
    </xf>
    <xf numFmtId="0" fontId="4" fillId="55" borderId="21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55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79" applyFont="1" applyFill="1" applyAlignment="1">
      <alignment horizontal="center" vertical="center" wrapText="1"/>
      <protection/>
    </xf>
    <xf numFmtId="0" fontId="3" fillId="0" borderId="0" xfId="79" applyFont="1" applyFill="1" applyBorder="1" applyAlignment="1">
      <alignment vertical="center" wrapText="1"/>
      <protection/>
    </xf>
    <xf numFmtId="0" fontId="3" fillId="55" borderId="19" xfId="79" applyFont="1" applyFill="1" applyBorder="1" applyAlignment="1">
      <alignment horizontal="center" vertical="center" wrapText="1"/>
      <protection/>
    </xf>
    <xf numFmtId="0" fontId="3" fillId="0" borderId="21" xfId="79" applyFont="1" applyFill="1" applyBorder="1" applyAlignment="1">
      <alignment horizontal="center" vertical="center" wrapText="1"/>
      <protection/>
    </xf>
    <xf numFmtId="0" fontId="3" fillId="0" borderId="19" xfId="79" applyFont="1" applyFill="1" applyBorder="1" applyAlignment="1">
      <alignment horizontal="center" vertical="center" wrapText="1"/>
      <protection/>
    </xf>
    <xf numFmtId="0" fontId="4" fillId="0" borderId="19" xfId="79" applyFont="1" applyFill="1" applyBorder="1" applyAlignment="1">
      <alignment horizontal="center" vertical="center" wrapText="1"/>
      <protection/>
    </xf>
    <xf numFmtId="0" fontId="3" fillId="55" borderId="0" xfId="79" applyFont="1" applyFill="1" applyBorder="1" applyAlignment="1">
      <alignment vertical="center"/>
      <protection/>
    </xf>
    <xf numFmtId="0" fontId="3" fillId="55" borderId="0" xfId="79" applyFont="1" applyFill="1" applyBorder="1" applyAlignment="1">
      <alignment horizontal="center" vertical="center" wrapText="1"/>
      <protection/>
    </xf>
    <xf numFmtId="0" fontId="3" fillId="55" borderId="0" xfId="79" applyFont="1" applyFill="1" applyAlignment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55" borderId="21" xfId="0" applyFont="1" applyFill="1" applyBorder="1" applyAlignment="1">
      <alignment horizontal="left" vertical="center"/>
    </xf>
    <xf numFmtId="0" fontId="3" fillId="55" borderId="28" xfId="0" applyFont="1" applyFill="1" applyBorder="1" applyAlignment="1">
      <alignment horizontal="left" vertical="center"/>
    </xf>
    <xf numFmtId="49" fontId="26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left" vertical="center" indent="2"/>
    </xf>
    <xf numFmtId="0" fontId="51" fillId="0" borderId="0" xfId="0" applyFont="1" applyFill="1" applyBorder="1" applyAlignment="1">
      <alignment vertical="center" wrapText="1"/>
    </xf>
    <xf numFmtId="0" fontId="5" fillId="0" borderId="0" xfId="79" applyFont="1" applyAlignment="1">
      <alignment/>
      <protection/>
    </xf>
    <xf numFmtId="0" fontId="8" fillId="55" borderId="0" xfId="80" applyFont="1" applyFill="1" applyBorder="1" applyAlignment="1">
      <alignment/>
      <protection/>
    </xf>
    <xf numFmtId="0" fontId="3" fillId="0" borderId="19" xfId="79" applyFont="1" applyBorder="1" applyAlignment="1">
      <alignment horizontal="center" wrapText="1"/>
      <protection/>
    </xf>
    <xf numFmtId="0" fontId="3" fillId="0" borderId="19" xfId="79" applyFont="1" applyBorder="1" applyAlignment="1">
      <alignment horizontal="center" vertical="top" wrapText="1"/>
      <protection/>
    </xf>
    <xf numFmtId="0" fontId="4" fillId="0" borderId="19" xfId="79" applyFont="1" applyBorder="1" applyAlignment="1">
      <alignment horizontal="center" vertical="center" wrapText="1"/>
      <protection/>
    </xf>
    <xf numFmtId="0" fontId="28" fillId="0" borderId="19" xfId="79" applyFont="1" applyBorder="1" applyAlignment="1">
      <alignment horizontal="center" vertical="center" wrapText="1"/>
      <protection/>
    </xf>
    <xf numFmtId="0" fontId="5" fillId="0" borderId="19" xfId="79" applyFont="1" applyBorder="1" applyAlignment="1">
      <alignment horizontal="center" vertical="center" wrapText="1"/>
      <protection/>
    </xf>
    <xf numFmtId="0" fontId="9" fillId="0" borderId="19" xfId="79" applyFont="1" applyBorder="1" applyAlignment="1">
      <alignment horizontal="center" vertical="center" wrapText="1"/>
      <protection/>
    </xf>
    <xf numFmtId="0" fontId="27" fillId="0" borderId="19" xfId="79" applyFont="1" applyBorder="1" applyAlignment="1">
      <alignment horizontal="center" vertical="center" wrapText="1"/>
      <protection/>
    </xf>
    <xf numFmtId="0" fontId="3" fillId="0" borderId="19" xfId="79" applyFont="1" applyBorder="1" applyAlignment="1">
      <alignment horizontal="center" vertical="center" wrapText="1"/>
      <protection/>
    </xf>
    <xf numFmtId="0" fontId="4" fillId="0" borderId="34" xfId="79" applyFont="1" applyBorder="1" applyAlignment="1">
      <alignment horizontal="center" vertical="center" wrapText="1"/>
      <protection/>
    </xf>
    <xf numFmtId="0" fontId="4" fillId="0" borderId="25" xfId="79" applyFont="1" applyBorder="1" applyAlignment="1">
      <alignment horizontal="center" vertical="center" wrapText="1"/>
      <protection/>
    </xf>
    <xf numFmtId="0" fontId="4" fillId="55" borderId="3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55" borderId="26" xfId="0" applyFont="1" applyFill="1" applyBorder="1" applyAlignment="1">
      <alignment horizontal="left" vertical="center"/>
    </xf>
    <xf numFmtId="0" fontId="10" fillId="55" borderId="26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/>
    </xf>
    <xf numFmtId="0" fontId="3" fillId="0" borderId="28" xfId="0" applyFont="1" applyBorder="1" applyAlignment="1">
      <alignment/>
    </xf>
    <xf numFmtId="0" fontId="4" fillId="55" borderId="28" xfId="0" applyFont="1" applyFill="1" applyBorder="1" applyAlignment="1">
      <alignment horizontal="left" vertical="center"/>
    </xf>
    <xf numFmtId="0" fontId="10" fillId="55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3" fillId="55" borderId="36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55" borderId="22" xfId="0" applyFont="1" applyFill="1" applyBorder="1" applyAlignment="1">
      <alignment horizontal="left" vertical="center"/>
    </xf>
    <xf numFmtId="0" fontId="10" fillId="55" borderId="21" xfId="0" applyFont="1" applyFill="1" applyBorder="1" applyAlignment="1">
      <alignment horizontal="left" vertical="center"/>
    </xf>
    <xf numFmtId="0" fontId="17" fillId="55" borderId="28" xfId="0" applyFont="1" applyFill="1" applyBorder="1" applyAlignment="1">
      <alignment horizontal="left" vertical="center"/>
    </xf>
    <xf numFmtId="0" fontId="29" fillId="55" borderId="28" xfId="0" applyFont="1" applyFill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10" fillId="55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10" fillId="55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55" borderId="0" xfId="0" applyFont="1" applyFill="1" applyAlignment="1">
      <alignment horizontal="center" vertical="top" wrapText="1"/>
    </xf>
    <xf numFmtId="0" fontId="13" fillId="55" borderId="0" xfId="0" applyFont="1" applyFill="1" applyAlignment="1">
      <alignment vertical="center"/>
    </xf>
    <xf numFmtId="0" fontId="0" fillId="55" borderId="0" xfId="0" applyFill="1" applyAlignment="1">
      <alignment vertical="center"/>
    </xf>
    <xf numFmtId="0" fontId="4" fillId="55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55" borderId="0" xfId="79" applyFill="1" applyAlignment="1">
      <alignment vertical="center"/>
      <protection/>
    </xf>
    <xf numFmtId="0" fontId="3" fillId="55" borderId="0" xfId="79" applyFont="1" applyFill="1" applyAlignment="1">
      <alignment horizontal="right" vertical="center"/>
      <protection/>
    </xf>
    <xf numFmtId="0" fontId="0" fillId="0" borderId="0" xfId="79" applyAlignment="1">
      <alignment vertical="center"/>
      <protection/>
    </xf>
    <xf numFmtId="0" fontId="3" fillId="55" borderId="0" xfId="79" applyFont="1" applyFill="1" applyAlignment="1">
      <alignment horizontal="left" vertical="center"/>
      <protection/>
    </xf>
    <xf numFmtId="0" fontId="30" fillId="0" borderId="0" xfId="79" applyFont="1" applyAlignment="1">
      <alignment vertical="center"/>
      <protection/>
    </xf>
    <xf numFmtId="0" fontId="5" fillId="55" borderId="0" xfId="79" applyFont="1" applyFill="1" applyAlignment="1">
      <alignment horizontal="center" vertical="center" wrapText="1"/>
      <protection/>
    </xf>
    <xf numFmtId="0" fontId="30" fillId="55" borderId="0" xfId="79" applyFont="1" applyFill="1" applyAlignment="1">
      <alignment vertical="center"/>
      <protection/>
    </xf>
    <xf numFmtId="0" fontId="9" fillId="0" borderId="25" xfId="79" applyFont="1" applyBorder="1" applyAlignment="1">
      <alignment horizontal="center" vertical="center" wrapText="1"/>
      <protection/>
    </xf>
    <xf numFmtId="0" fontId="9" fillId="0" borderId="35" xfId="79" applyFont="1" applyBorder="1" applyAlignment="1">
      <alignment horizontal="center" vertical="center" wrapText="1"/>
      <protection/>
    </xf>
    <xf numFmtId="0" fontId="9" fillId="0" borderId="20" xfId="79" applyFont="1" applyBorder="1" applyAlignment="1">
      <alignment horizontal="left" vertical="center" wrapText="1"/>
      <protection/>
    </xf>
    <xf numFmtId="0" fontId="30" fillId="0" borderId="20" xfId="79" applyFont="1" applyBorder="1" applyAlignment="1">
      <alignment horizontal="left" vertical="center" wrapText="1"/>
      <protection/>
    </xf>
    <xf numFmtId="0" fontId="9" fillId="0" borderId="19" xfId="79" applyFont="1" applyFill="1" applyBorder="1" applyAlignment="1">
      <alignment horizontal="center" vertical="center" wrapText="1"/>
      <protection/>
    </xf>
    <xf numFmtId="0" fontId="9" fillId="0" borderId="20" xfId="79" applyFont="1" applyFill="1" applyBorder="1" applyAlignment="1">
      <alignment horizontal="left" vertical="center" wrapText="1"/>
      <protection/>
    </xf>
    <xf numFmtId="0" fontId="3" fillId="0" borderId="0" xfId="79" applyFont="1" applyBorder="1" applyAlignment="1">
      <alignment horizontal="center" vertical="center" wrapText="1"/>
      <protection/>
    </xf>
    <xf numFmtId="0" fontId="3" fillId="0" borderId="0" xfId="79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79" applyFont="1" applyFill="1" applyAlignment="1">
      <alignment horizontal="center" vertical="center" wrapText="1"/>
      <protection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26" fillId="0" borderId="0" xfId="80" applyFont="1" applyAlignment="1">
      <alignment vertical="center"/>
      <protection/>
    </xf>
    <xf numFmtId="0" fontId="26" fillId="0" borderId="0" xfId="80" applyFont="1" applyBorder="1" applyAlignment="1">
      <alignment horizontal="left" vertical="center" wrapText="1"/>
      <protection/>
    </xf>
    <xf numFmtId="0" fontId="26" fillId="0" borderId="0" xfId="80" applyFont="1" applyBorder="1" applyAlignment="1">
      <alignment vertical="center" wrapText="1"/>
      <protection/>
    </xf>
    <xf numFmtId="0" fontId="49" fillId="0" borderId="0" xfId="80" applyFont="1" applyBorder="1" applyAlignment="1">
      <alignment vertical="center" wrapText="1"/>
      <protection/>
    </xf>
    <xf numFmtId="0" fontId="0" fillId="0" borderId="0" xfId="79" applyFont="1" applyAlignment="1">
      <alignment horizontal="left" vertical="center"/>
      <protection/>
    </xf>
    <xf numFmtId="0" fontId="0" fillId="0" borderId="0" xfId="79" applyFont="1" applyAlignment="1">
      <alignment vertical="center"/>
      <protection/>
    </xf>
    <xf numFmtId="0" fontId="0" fillId="0" borderId="0" xfId="79" applyFont="1" applyFill="1" applyAlignment="1">
      <alignment vertical="center"/>
      <protection/>
    </xf>
    <xf numFmtId="0" fontId="0" fillId="0" borderId="0" xfId="79" applyFont="1" applyFill="1" applyAlignment="1">
      <alignment horizontal="left" vertical="center"/>
      <protection/>
    </xf>
    <xf numFmtId="0" fontId="10" fillId="0" borderId="19" xfId="79" applyFont="1" applyFill="1" applyBorder="1" applyAlignment="1">
      <alignment horizontal="center" vertical="center" wrapText="1"/>
      <protection/>
    </xf>
    <xf numFmtId="0" fontId="4" fillId="0" borderId="19" xfId="79" applyFont="1" applyFill="1" applyBorder="1" applyAlignment="1">
      <alignment vertical="center" wrapText="1"/>
      <protection/>
    </xf>
    <xf numFmtId="0" fontId="3" fillId="0" borderId="21" xfId="79" applyFont="1" applyFill="1" applyBorder="1" applyAlignment="1">
      <alignment horizontal="center" vertical="top" wrapText="1"/>
      <protection/>
    </xf>
    <xf numFmtId="0" fontId="3" fillId="0" borderId="20" xfId="79" applyFont="1" applyFill="1" applyBorder="1" applyAlignment="1">
      <alignment vertical="top" wrapText="1"/>
      <protection/>
    </xf>
    <xf numFmtId="0" fontId="3" fillId="0" borderId="19" xfId="79" applyFont="1" applyFill="1" applyBorder="1" applyAlignment="1">
      <alignment vertical="center" wrapText="1"/>
      <protection/>
    </xf>
    <xf numFmtId="16" fontId="3" fillId="0" borderId="19" xfId="79" applyNumberFormat="1" applyFont="1" applyFill="1" applyBorder="1" applyAlignment="1" quotePrefix="1">
      <alignment horizontal="center" vertical="center" wrapText="1"/>
      <protection/>
    </xf>
    <xf numFmtId="0" fontId="3" fillId="0" borderId="21" xfId="79" applyFont="1" applyFill="1" applyBorder="1" applyAlignment="1">
      <alignment horizontal="left" vertical="top" wrapText="1"/>
      <protection/>
    </xf>
    <xf numFmtId="0" fontId="3" fillId="0" borderId="20" xfId="79" applyFont="1" applyFill="1" applyBorder="1" applyAlignment="1">
      <alignment horizontal="left" vertical="top" wrapText="1"/>
      <protection/>
    </xf>
    <xf numFmtId="0" fontId="4" fillId="55" borderId="19" xfId="79" applyFont="1" applyFill="1" applyBorder="1" applyAlignment="1">
      <alignment horizontal="center" vertical="top" wrapText="1"/>
      <protection/>
    </xf>
    <xf numFmtId="0" fontId="4" fillId="55" borderId="19" xfId="79" applyFont="1" applyFill="1" applyBorder="1" applyAlignment="1">
      <alignment horizontal="left" vertical="top" wrapText="1"/>
      <protection/>
    </xf>
    <xf numFmtId="0" fontId="4" fillId="55" borderId="0" xfId="79" applyFont="1" applyFill="1">
      <alignment/>
      <protection/>
    </xf>
    <xf numFmtId="0" fontId="4" fillId="55" borderId="19" xfId="79" applyFont="1" applyFill="1" applyBorder="1" applyAlignment="1">
      <alignment wrapText="1"/>
      <protection/>
    </xf>
    <xf numFmtId="0" fontId="0" fillId="55" borderId="0" xfId="79" applyFont="1" applyFill="1">
      <alignment/>
      <protection/>
    </xf>
    <xf numFmtId="0" fontId="0" fillId="0" borderId="0" xfId="79" applyFont="1">
      <alignment/>
      <protection/>
    </xf>
    <xf numFmtId="0" fontId="3" fillId="55" borderId="0" xfId="79" applyFont="1" applyFill="1">
      <alignment/>
      <protection/>
    </xf>
    <xf numFmtId="0" fontId="3" fillId="55" borderId="19" xfId="79" applyFont="1" applyFill="1" applyBorder="1" applyAlignment="1">
      <alignment horizontal="center" vertical="center"/>
      <protection/>
    </xf>
    <xf numFmtId="0" fontId="3" fillId="55" borderId="21" xfId="79" applyFont="1" applyFill="1" applyBorder="1" applyAlignment="1">
      <alignment vertical="top" wrapText="1"/>
      <protection/>
    </xf>
    <xf numFmtId="0" fontId="3" fillId="55" borderId="19" xfId="79" applyFont="1" applyFill="1" applyBorder="1" applyAlignment="1">
      <alignment vertical="top" wrapText="1"/>
      <protection/>
    </xf>
    <xf numFmtId="0" fontId="4" fillId="0" borderId="21" xfId="79" applyFont="1" applyBorder="1" applyAlignment="1">
      <alignment horizontal="center" vertical="center" wrapText="1"/>
      <protection/>
    </xf>
    <xf numFmtId="0" fontId="3" fillId="0" borderId="19" xfId="79" applyFont="1" applyBorder="1" applyAlignment="1">
      <alignment horizontal="center" vertical="center"/>
      <protection/>
    </xf>
    <xf numFmtId="0" fontId="3" fillId="0" borderId="19" xfId="79" applyFont="1" applyBorder="1" applyAlignment="1">
      <alignment vertical="center"/>
      <protection/>
    </xf>
    <xf numFmtId="0" fontId="0" fillId="55" borderId="0" xfId="79" applyFont="1" applyFill="1" applyBorder="1" applyAlignment="1">
      <alignment horizontal="center"/>
      <protection/>
    </xf>
    <xf numFmtId="0" fontId="16" fillId="0" borderId="25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 indent="1"/>
    </xf>
    <xf numFmtId="0" fontId="47" fillId="55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 indent="1"/>
    </xf>
    <xf numFmtId="0" fontId="47" fillId="0" borderId="19" xfId="0" applyFont="1" applyBorder="1" applyAlignment="1">
      <alignment horizontal="left" vertical="top" wrapText="1"/>
    </xf>
    <xf numFmtId="0" fontId="0" fillId="55" borderId="0" xfId="0" applyFont="1" applyFill="1" applyBorder="1" applyAlignment="1">
      <alignment/>
    </xf>
    <xf numFmtId="0" fontId="16" fillId="55" borderId="0" xfId="0" applyFont="1" applyFill="1" applyAlignment="1">
      <alignment/>
    </xf>
    <xf numFmtId="0" fontId="16" fillId="39" borderId="19" xfId="0" applyFont="1" applyFill="1" applyBorder="1" applyAlignment="1">
      <alignment horizontal="center" vertical="center" wrapText="1"/>
    </xf>
    <xf numFmtId="0" fontId="47" fillId="39" borderId="20" xfId="0" applyFont="1" applyFill="1" applyBorder="1" applyAlignment="1">
      <alignment horizontal="center" vertical="center" wrapText="1"/>
    </xf>
    <xf numFmtId="0" fontId="47" fillId="39" borderId="19" xfId="0" applyFont="1" applyFill="1" applyBorder="1" applyAlignment="1">
      <alignment horizontal="center" vertical="center" wrapText="1"/>
    </xf>
    <xf numFmtId="0" fontId="0" fillId="0" borderId="0" xfId="79" applyFont="1" applyAlignment="1">
      <alignment horizontal="center"/>
      <protection/>
    </xf>
    <xf numFmtId="0" fontId="3" fillId="0" borderId="20" xfId="0" applyFont="1" applyBorder="1" applyAlignment="1">
      <alignment wrapText="1"/>
    </xf>
    <xf numFmtId="0" fontId="52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0" borderId="0" xfId="79" applyFont="1" applyAlignment="1">
      <alignment vertical="center"/>
      <protection/>
    </xf>
    <xf numFmtId="0" fontId="4" fillId="0" borderId="0" xfId="79" applyFont="1" applyAlignment="1">
      <alignment vertical="center"/>
      <protection/>
    </xf>
    <xf numFmtId="0" fontId="9" fillId="55" borderId="0" xfId="79" applyFont="1" applyFill="1" applyAlignment="1">
      <alignment horizontal="left" vertical="center"/>
      <protection/>
    </xf>
    <xf numFmtId="0" fontId="9" fillId="55" borderId="0" xfId="79" applyFont="1" applyFill="1" applyAlignment="1">
      <alignment horizontal="right" vertical="center"/>
      <protection/>
    </xf>
    <xf numFmtId="0" fontId="9" fillId="55" borderId="0" xfId="79" applyFont="1" applyFill="1" applyAlignment="1">
      <alignment vertical="center"/>
      <protection/>
    </xf>
    <xf numFmtId="0" fontId="4" fillId="0" borderId="19" xfId="79" applyFont="1" applyBorder="1" applyAlignment="1">
      <alignment horizontal="center" vertical="center"/>
      <protection/>
    </xf>
    <xf numFmtId="0" fontId="0" fillId="55" borderId="0" xfId="79" applyFill="1" applyBorder="1" applyAlignment="1">
      <alignment vertical="center"/>
      <protection/>
    </xf>
    <xf numFmtId="0" fontId="0" fillId="0" borderId="0" xfId="79" applyBorder="1" applyAlignment="1">
      <alignment vertical="center"/>
      <protection/>
    </xf>
    <xf numFmtId="0" fontId="3" fillId="0" borderId="35" xfId="79" applyFont="1" applyBorder="1" applyAlignment="1">
      <alignment horizontal="center" vertical="center"/>
      <protection/>
    </xf>
    <xf numFmtId="0" fontId="3" fillId="0" borderId="25" xfId="79" applyFont="1" applyBorder="1" applyAlignment="1">
      <alignment horizontal="center" vertical="center"/>
      <protection/>
    </xf>
    <xf numFmtId="0" fontId="3" fillId="0" borderId="25" xfId="79" applyFont="1" applyFill="1" applyBorder="1" applyAlignment="1">
      <alignment horizontal="center" vertical="center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0" fontId="3" fillId="0" borderId="0" xfId="79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left" vertical="center" wrapText="1"/>
      <protection/>
    </xf>
    <xf numFmtId="16" fontId="3" fillId="0" borderId="0" xfId="79" applyNumberFormat="1" applyFont="1" applyFill="1" applyBorder="1" applyAlignment="1">
      <alignment horizontal="left" vertical="center"/>
      <protection/>
    </xf>
    <xf numFmtId="0" fontId="4" fillId="0" borderId="0" xfId="79" applyFont="1" applyBorder="1" applyAlignment="1">
      <alignment horizontal="center" vertical="center"/>
      <protection/>
    </xf>
    <xf numFmtId="0" fontId="13" fillId="0" borderId="0" xfId="79" applyFont="1" applyBorder="1" applyAlignment="1">
      <alignment vertical="center"/>
      <protection/>
    </xf>
    <xf numFmtId="0" fontId="4" fillId="0" borderId="0" xfId="79" applyFont="1" applyBorder="1" applyAlignment="1">
      <alignment vertical="center" wrapText="1"/>
      <protection/>
    </xf>
    <xf numFmtId="0" fontId="4" fillId="0" borderId="0" xfId="79" applyFont="1" applyBorder="1" applyAlignment="1">
      <alignment horizontal="center" vertical="center" wrapText="1"/>
      <protection/>
    </xf>
    <xf numFmtId="0" fontId="4" fillId="0" borderId="0" xfId="79" applyFont="1" applyFill="1" applyBorder="1" applyAlignment="1">
      <alignment horizontal="left" vertical="center" wrapText="1"/>
      <protection/>
    </xf>
    <xf numFmtId="0" fontId="10" fillId="0" borderId="0" xfId="79" applyFont="1" applyFill="1" applyBorder="1" applyAlignment="1">
      <alignment horizontal="left" vertical="center" wrapText="1"/>
      <protection/>
    </xf>
    <xf numFmtId="0" fontId="0" fillId="0" borderId="0" xfId="79" applyFont="1" applyFill="1" applyBorder="1" applyAlignment="1">
      <alignment horizontal="center" vertical="center"/>
      <protection/>
    </xf>
    <xf numFmtId="0" fontId="4" fillId="0" borderId="0" xfId="79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 vertical="center" wrapText="1"/>
      <protection/>
    </xf>
    <xf numFmtId="0" fontId="4" fillId="55" borderId="0" xfId="79" applyFont="1" applyFill="1" applyBorder="1" applyAlignment="1">
      <alignment vertical="center"/>
      <protection/>
    </xf>
    <xf numFmtId="0" fontId="4" fillId="55" borderId="19" xfId="79" applyFont="1" applyFill="1" applyBorder="1" applyAlignment="1">
      <alignment horizontal="center" vertical="center" wrapText="1"/>
      <protection/>
    </xf>
    <xf numFmtId="0" fontId="3" fillId="55" borderId="0" xfId="79" applyFont="1" applyFill="1" applyBorder="1">
      <alignment/>
      <protection/>
    </xf>
    <xf numFmtId="0" fontId="3" fillId="55" borderId="21" xfId="79" applyFont="1" applyFill="1" applyBorder="1">
      <alignment/>
      <protection/>
    </xf>
    <xf numFmtId="0" fontId="3" fillId="55" borderId="28" xfId="79" applyFont="1" applyFill="1" applyBorder="1">
      <alignment/>
      <protection/>
    </xf>
    <xf numFmtId="0" fontId="3" fillId="55" borderId="20" xfId="79" applyFont="1" applyFill="1" applyBorder="1" applyAlignment="1">
      <alignment horizontal="center" wrapText="1"/>
      <protection/>
    </xf>
    <xf numFmtId="0" fontId="3" fillId="55" borderId="19" xfId="79" applyFont="1" applyFill="1" applyBorder="1" applyAlignment="1">
      <alignment horizontal="center" vertical="top" wrapText="1"/>
      <protection/>
    </xf>
    <xf numFmtId="0" fontId="4" fillId="55" borderId="26" xfId="0" applyFont="1" applyFill="1" applyBorder="1" applyAlignment="1">
      <alignment horizontal="left" wrapText="1"/>
    </xf>
    <xf numFmtId="0" fontId="4" fillId="55" borderId="21" xfId="0" applyFont="1" applyFill="1" applyBorder="1" applyAlignment="1">
      <alignment horizontal="left"/>
    </xf>
    <xf numFmtId="0" fontId="4" fillId="55" borderId="28" xfId="0" applyFont="1" applyFill="1" applyBorder="1" applyAlignment="1">
      <alignment/>
    </xf>
    <xf numFmtId="0" fontId="4" fillId="55" borderId="20" xfId="0" applyFont="1" applyFill="1" applyBorder="1" applyAlignment="1">
      <alignment horizontal="left" wrapText="1" indent="1"/>
    </xf>
    <xf numFmtId="0" fontId="3" fillId="55" borderId="19" xfId="0" applyFont="1" applyFill="1" applyBorder="1" applyAlignment="1">
      <alignment horizontal="left" vertical="top" wrapText="1"/>
    </xf>
    <xf numFmtId="49" fontId="3" fillId="55" borderId="21" xfId="0" applyNumberFormat="1" applyFont="1" applyFill="1" applyBorder="1" applyAlignment="1">
      <alignment horizontal="center" vertical="center"/>
    </xf>
    <xf numFmtId="0" fontId="3" fillId="55" borderId="21" xfId="0" applyFont="1" applyFill="1" applyBorder="1" applyAlignment="1">
      <alignment horizontal="left"/>
    </xf>
    <xf numFmtId="0" fontId="3" fillId="55" borderId="28" xfId="0" applyFont="1" applyFill="1" applyBorder="1" applyAlignment="1">
      <alignment/>
    </xf>
    <xf numFmtId="49" fontId="3" fillId="55" borderId="19" xfId="0" applyNumberFormat="1" applyFont="1" applyFill="1" applyBorder="1" applyAlignment="1">
      <alignment horizontal="center" vertical="center"/>
    </xf>
    <xf numFmtId="0" fontId="4" fillId="55" borderId="25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wrapText="1"/>
    </xf>
    <xf numFmtId="0" fontId="3" fillId="55" borderId="21" xfId="0" applyFont="1" applyFill="1" applyBorder="1" applyAlignment="1">
      <alignment/>
    </xf>
    <xf numFmtId="0" fontId="4" fillId="55" borderId="21" xfId="0" applyFont="1" applyFill="1" applyBorder="1" applyAlignment="1">
      <alignment/>
    </xf>
    <xf numFmtId="0" fontId="4" fillId="55" borderId="20" xfId="0" applyFont="1" applyFill="1" applyBorder="1" applyAlignment="1">
      <alignment/>
    </xf>
    <xf numFmtId="0" fontId="4" fillId="55" borderId="20" xfId="0" applyFont="1" applyFill="1" applyBorder="1" applyAlignment="1">
      <alignment wrapText="1"/>
    </xf>
    <xf numFmtId="0" fontId="3" fillId="55" borderId="0" xfId="0" applyFont="1" applyFill="1" applyBorder="1" applyAlignment="1">
      <alignment/>
    </xf>
    <xf numFmtId="0" fontId="3" fillId="55" borderId="19" xfId="0" applyFont="1" applyFill="1" applyBorder="1" applyAlignment="1" quotePrefix="1">
      <alignment horizontal="center" vertical="top" wrapText="1"/>
    </xf>
    <xf numFmtId="16" fontId="3" fillId="55" borderId="19" xfId="80" applyNumberFormat="1" applyFont="1" applyFill="1" applyBorder="1" applyAlignment="1">
      <alignment horizontal="center" vertical="center" wrapText="1"/>
      <protection/>
    </xf>
    <xf numFmtId="0" fontId="3" fillId="55" borderId="19" xfId="80" applyFont="1" applyFill="1" applyBorder="1" applyAlignment="1" quotePrefix="1">
      <alignment horizontal="center" vertical="center" wrapText="1"/>
      <protection/>
    </xf>
    <xf numFmtId="0" fontId="4" fillId="39" borderId="19" xfId="0" applyFont="1" applyFill="1" applyBorder="1" applyAlignment="1">
      <alignment horizontal="center" vertical="top" wrapText="1"/>
    </xf>
    <xf numFmtId="16" fontId="3" fillId="55" borderId="19" xfId="0" applyNumberFormat="1" applyFont="1" applyFill="1" applyBorder="1" applyAlignment="1">
      <alignment horizontal="left" vertical="top" wrapText="1"/>
    </xf>
    <xf numFmtId="16" fontId="3" fillId="55" borderId="19" xfId="0" applyNumberFormat="1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left" wrapText="1"/>
    </xf>
    <xf numFmtId="16" fontId="3" fillId="0" borderId="19" xfId="0" applyNumberFormat="1" applyFont="1" applyFill="1" applyBorder="1" applyAlignment="1">
      <alignment horizontal="left" vertical="top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/>
    </xf>
    <xf numFmtId="16" fontId="3" fillId="55" borderId="19" xfId="0" applyNumberFormat="1" applyFont="1" applyFill="1" applyBorder="1" applyAlignment="1" quotePrefix="1">
      <alignment horizontal="left" vertical="top" wrapText="1"/>
    </xf>
    <xf numFmtId="16" fontId="3" fillId="55" borderId="19" xfId="0" applyNumberFormat="1" applyFont="1" applyFill="1" applyBorder="1" applyAlignment="1" quotePrefix="1">
      <alignment horizontal="center" vertical="center" wrapText="1"/>
    </xf>
    <xf numFmtId="0" fontId="4" fillId="55" borderId="20" xfId="0" applyFont="1" applyFill="1" applyBorder="1" applyAlignment="1">
      <alignment horizontal="left"/>
    </xf>
    <xf numFmtId="0" fontId="3" fillId="55" borderId="0" xfId="0" applyFont="1" applyFill="1" applyAlignment="1">
      <alignment/>
    </xf>
    <xf numFmtId="0" fontId="4" fillId="55" borderId="0" xfId="79" applyFont="1" applyFill="1" applyAlignment="1">
      <alignment horizontal="center" vertical="center"/>
      <protection/>
    </xf>
    <xf numFmtId="0" fontId="4" fillId="0" borderId="0" xfId="7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21" xfId="79" applyFont="1" applyBorder="1" applyAlignment="1">
      <alignment horizontal="center" vertical="center"/>
      <protection/>
    </xf>
    <xf numFmtId="0" fontId="4" fillId="55" borderId="0" xfId="79" applyFont="1" applyFill="1" applyBorder="1" applyAlignment="1">
      <alignment horizontal="center" vertical="center"/>
      <protection/>
    </xf>
    <xf numFmtId="0" fontId="3" fillId="0" borderId="21" xfId="79" applyFont="1" applyBorder="1" applyAlignment="1">
      <alignment vertical="center"/>
      <protection/>
    </xf>
    <xf numFmtId="0" fontId="3" fillId="55" borderId="21" xfId="79" applyFont="1" applyFill="1" applyBorder="1" applyAlignment="1">
      <alignment vertical="center"/>
      <protection/>
    </xf>
    <xf numFmtId="0" fontId="3" fillId="55" borderId="20" xfId="79" applyFont="1" applyFill="1" applyBorder="1" applyAlignment="1">
      <alignment vertical="center" wrapText="1"/>
      <protection/>
    </xf>
    <xf numFmtId="0" fontId="0" fillId="55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55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20" xfId="79" applyFont="1" applyFill="1" applyBorder="1" applyAlignment="1">
      <alignment horizontal="left" vertical="center" wrapText="1"/>
      <protection/>
    </xf>
    <xf numFmtId="0" fontId="4" fillId="0" borderId="20" xfId="79" applyFont="1" applyFill="1" applyBorder="1" applyAlignment="1">
      <alignment horizontal="left" vertical="center" wrapText="1"/>
      <protection/>
    </xf>
    <xf numFmtId="0" fontId="4" fillId="0" borderId="19" xfId="79" applyFont="1" applyFill="1" applyBorder="1" applyAlignment="1">
      <alignment horizontal="left" vertical="center" wrapText="1"/>
      <protection/>
    </xf>
    <xf numFmtId="0" fontId="4" fillId="0" borderId="21" xfId="79" applyFont="1" applyFill="1" applyBorder="1" applyAlignment="1">
      <alignment horizontal="center" vertical="center" wrapText="1"/>
      <protection/>
    </xf>
    <xf numFmtId="0" fontId="3" fillId="0" borderId="36" xfId="79" applyFont="1" applyFill="1" applyBorder="1" applyAlignment="1">
      <alignment horizontal="center" vertical="center" wrapText="1"/>
      <protection/>
    </xf>
    <xf numFmtId="0" fontId="3" fillId="0" borderId="19" xfId="79" applyFont="1" applyFill="1" applyBorder="1" applyAlignment="1">
      <alignment horizontal="center" vertical="center"/>
      <protection/>
    </xf>
    <xf numFmtId="0" fontId="3" fillId="0" borderId="21" xfId="79" applyFont="1" applyFill="1" applyBorder="1" applyAlignment="1">
      <alignment horizontal="center" vertical="center"/>
      <protection/>
    </xf>
    <xf numFmtId="0" fontId="10" fillId="0" borderId="21" xfId="79" applyFont="1" applyFill="1" applyBorder="1" applyAlignment="1">
      <alignment horizontal="center" vertical="center"/>
      <protection/>
    </xf>
    <xf numFmtId="0" fontId="4" fillId="0" borderId="19" xfId="79" applyFont="1" applyFill="1" applyBorder="1" applyAlignment="1">
      <alignment horizontal="center" vertical="center"/>
      <protection/>
    </xf>
    <xf numFmtId="0" fontId="4" fillId="0" borderId="19" xfId="79" applyFont="1" applyFill="1" applyBorder="1" applyAlignment="1">
      <alignment vertical="center"/>
      <protection/>
    </xf>
    <xf numFmtId="0" fontId="3" fillId="0" borderId="19" xfId="79" applyFont="1" applyFill="1" applyBorder="1" applyAlignment="1">
      <alignment vertical="center"/>
      <protection/>
    </xf>
    <xf numFmtId="0" fontId="3" fillId="0" borderId="26" xfId="79" applyFont="1" applyFill="1" applyBorder="1" applyAlignment="1">
      <alignment horizontal="center" vertical="center"/>
      <protection/>
    </xf>
    <xf numFmtId="0" fontId="3" fillId="0" borderId="28" xfId="79" applyFont="1" applyFill="1" applyBorder="1" applyAlignment="1">
      <alignment vertical="center" wrapText="1"/>
      <protection/>
    </xf>
    <xf numFmtId="0" fontId="4" fillId="0" borderId="20" xfId="79" applyFont="1" applyFill="1" applyBorder="1" applyAlignment="1">
      <alignment vertical="center"/>
      <protection/>
    </xf>
    <xf numFmtId="0" fontId="4" fillId="0" borderId="21" xfId="79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89" applyFont="1" applyFill="1" applyAlignment="1">
      <alignment vertical="center"/>
      <protection/>
    </xf>
    <xf numFmtId="0" fontId="4" fillId="0" borderId="30" xfId="89" applyFont="1" applyFill="1" applyBorder="1" applyAlignment="1">
      <alignment horizontal="center" vertical="center" wrapText="1"/>
      <protection/>
    </xf>
    <xf numFmtId="0" fontId="3" fillId="0" borderId="30" xfId="89" applyFont="1" applyFill="1" applyBorder="1" applyAlignment="1">
      <alignment horizontal="center" vertical="center" wrapText="1"/>
      <protection/>
    </xf>
    <xf numFmtId="0" fontId="4" fillId="0" borderId="30" xfId="89" applyFont="1" applyFill="1" applyBorder="1" applyAlignment="1">
      <alignment vertical="center" wrapText="1"/>
      <protection/>
    </xf>
    <xf numFmtId="0" fontId="3" fillId="0" borderId="30" xfId="89" applyFont="1" applyFill="1" applyBorder="1" applyAlignment="1">
      <alignment vertical="center" wrapText="1"/>
      <protection/>
    </xf>
    <xf numFmtId="0" fontId="4" fillId="0" borderId="0" xfId="89" applyFont="1" applyFill="1" applyBorder="1" applyAlignment="1">
      <alignment horizontal="center" vertical="center" wrapText="1"/>
      <protection/>
    </xf>
    <xf numFmtId="0" fontId="4" fillId="0" borderId="0" xfId="89" applyFont="1" applyFill="1" applyBorder="1" applyAlignment="1">
      <alignment vertical="center" wrapText="1"/>
      <protection/>
    </xf>
    <xf numFmtId="0" fontId="3" fillId="0" borderId="0" xfId="89" applyFont="1" applyFill="1" applyBorder="1" applyAlignment="1">
      <alignment vertical="center" wrapText="1"/>
      <protection/>
    </xf>
    <xf numFmtId="0" fontId="4" fillId="39" borderId="30" xfId="89" applyFont="1" applyFill="1" applyBorder="1" applyAlignment="1">
      <alignment horizontal="center" vertical="center" wrapText="1"/>
      <protection/>
    </xf>
    <xf numFmtId="0" fontId="4" fillId="39" borderId="19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0" xfId="78" applyFont="1" applyAlignment="1">
      <alignment vertical="center"/>
      <protection/>
    </xf>
    <xf numFmtId="0" fontId="29" fillId="55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/>
    </xf>
    <xf numFmtId="0" fontId="3" fillId="0" borderId="0" xfId="79" applyFont="1" applyFill="1" applyAlignment="1">
      <alignment vertical="center"/>
      <protection/>
    </xf>
    <xf numFmtId="0" fontId="29" fillId="0" borderId="0" xfId="79" applyFont="1" applyFill="1" applyAlignment="1">
      <alignment vertical="center"/>
      <protection/>
    </xf>
    <xf numFmtId="0" fontId="0" fillId="55" borderId="0" xfId="0" applyFont="1" applyFill="1" applyAlignment="1">
      <alignment wrapText="1"/>
    </xf>
    <xf numFmtId="0" fontId="13" fillId="55" borderId="0" xfId="0" applyFont="1" applyFill="1" applyAlignment="1">
      <alignment wrapText="1"/>
    </xf>
    <xf numFmtId="0" fontId="54" fillId="55" borderId="0" xfId="79" applyFont="1" applyFill="1" applyAlignment="1">
      <alignment horizontal="center"/>
      <protection/>
    </xf>
    <xf numFmtId="0" fontId="3" fillId="55" borderId="0" xfId="80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lef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5" fillId="55" borderId="0" xfId="79" applyFont="1" applyFill="1" applyAlignment="1">
      <alignment horizontal="center" wrapText="1"/>
      <protection/>
    </xf>
    <xf numFmtId="0" fontId="3" fillId="55" borderId="0" xfId="79" applyFont="1" applyFill="1" applyAlignment="1">
      <alignment wrapText="1"/>
      <protection/>
    </xf>
    <xf numFmtId="0" fontId="18" fillId="55" borderId="0" xfId="79" applyFont="1" applyFill="1" applyAlignment="1">
      <alignment horizontal="center" wrapText="1"/>
      <protection/>
    </xf>
    <xf numFmtId="0" fontId="4" fillId="0" borderId="0" xfId="80" applyFont="1" applyFill="1" applyAlignment="1">
      <alignment horizontal="center" vertical="center" wrapText="1"/>
      <protection/>
    </xf>
    <xf numFmtId="0" fontId="4" fillId="0" borderId="0" xfId="79" applyFont="1" applyFill="1" applyBorder="1" applyAlignment="1">
      <alignment horizontal="center" vertical="center" wrapText="1"/>
      <protection/>
    </xf>
    <xf numFmtId="0" fontId="4" fillId="55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>
      <alignment vertical="center"/>
    </xf>
    <xf numFmtId="0" fontId="3" fillId="55" borderId="0" xfId="0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 quotePrefix="1">
      <alignment horizontal="left" vertical="center" wrapText="1"/>
    </xf>
    <xf numFmtId="16" fontId="3" fillId="55" borderId="0" xfId="0" applyNumberFormat="1" applyFont="1" applyFill="1" applyBorder="1" applyAlignment="1">
      <alignment horizontal="left" vertical="center" wrapText="1"/>
    </xf>
    <xf numFmtId="0" fontId="0" fillId="0" borderId="0" xfId="78" applyFont="1" applyBorder="1" applyAlignment="1">
      <alignment horizontal="center" vertical="center"/>
      <protection/>
    </xf>
    <xf numFmtId="0" fontId="3" fillId="0" borderId="0" xfId="78" applyFont="1" applyFill="1" applyAlignment="1">
      <alignment vertical="center"/>
      <protection/>
    </xf>
    <xf numFmtId="0" fontId="3" fillId="0" borderId="0" xfId="78" applyFont="1" applyFill="1" applyAlignment="1">
      <alignment horizontal="center" vertical="center" wrapText="1"/>
      <protection/>
    </xf>
    <xf numFmtId="0" fontId="11" fillId="0" borderId="0" xfId="78" applyFont="1" applyFill="1" applyBorder="1" applyAlignment="1">
      <alignment vertical="center"/>
      <protection/>
    </xf>
    <xf numFmtId="0" fontId="12" fillId="0" borderId="0" xfId="78" applyFont="1" applyFill="1" applyAlignment="1">
      <alignment horizontal="center" vertical="center"/>
      <protection/>
    </xf>
    <xf numFmtId="0" fontId="12" fillId="0" borderId="0" xfId="78" applyFont="1" applyFill="1" applyAlignment="1">
      <alignment vertical="center"/>
      <protection/>
    </xf>
    <xf numFmtId="0" fontId="12" fillId="0" borderId="0" xfId="78" applyFont="1" applyFill="1" applyAlignment="1">
      <alignment horizontal="justify" vertical="center"/>
      <protection/>
    </xf>
    <xf numFmtId="0" fontId="11" fillId="0" borderId="0" xfId="78" applyFont="1" applyFill="1" applyAlignment="1">
      <alignment horizontal="center" vertical="center"/>
      <protection/>
    </xf>
    <xf numFmtId="0" fontId="13" fillId="0" borderId="0" xfId="78" applyFont="1" applyFill="1" applyAlignment="1">
      <alignment vertical="center"/>
      <protection/>
    </xf>
    <xf numFmtId="0" fontId="53" fillId="0" borderId="0" xfId="78" applyFont="1" applyFill="1" applyBorder="1" applyAlignment="1">
      <alignment horizontal="right" vertical="center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49" fillId="0" borderId="0" xfId="78" applyFont="1" applyFill="1" applyBorder="1" applyAlignment="1">
      <alignment horizontal="center" vertical="center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horizontal="center" vertical="center"/>
      <protection/>
    </xf>
    <xf numFmtId="0" fontId="13" fillId="0" borderId="0" xfId="78" applyFont="1" applyFill="1" applyBorder="1" applyAlignment="1">
      <alignment horizontal="center" vertical="center"/>
      <protection/>
    </xf>
    <xf numFmtId="3" fontId="4" fillId="0" borderId="0" xfId="78" applyNumberFormat="1" applyFont="1" applyFill="1" applyBorder="1" applyAlignment="1">
      <alignment horizontal="center" vertical="center"/>
      <protection/>
    </xf>
    <xf numFmtId="0" fontId="0" fillId="0" borderId="0" xfId="78" applyFont="1" applyFill="1" applyBorder="1" applyAlignment="1">
      <alignment vertical="center"/>
      <protection/>
    </xf>
    <xf numFmtId="0" fontId="3" fillId="0" borderId="0" xfId="78" applyFont="1" applyFill="1" applyBorder="1" applyAlignment="1">
      <alignment horizontal="justify" vertical="center" wrapText="1"/>
      <protection/>
    </xf>
    <xf numFmtId="0" fontId="0" fillId="0" borderId="0" xfId="78" applyFont="1" applyFill="1" applyAlignment="1">
      <alignment vertical="center"/>
      <protection/>
    </xf>
    <xf numFmtId="0" fontId="5" fillId="0" borderId="0" xfId="79" applyFont="1" applyBorder="1" applyAlignment="1">
      <alignment horizontal="center" vertical="center" wrapText="1"/>
      <protection/>
    </xf>
    <xf numFmtId="0" fontId="9" fillId="0" borderId="0" xfId="79" applyFont="1" applyBorder="1" applyAlignment="1">
      <alignment horizontal="center" vertical="center" wrapText="1"/>
      <protection/>
    </xf>
    <xf numFmtId="0" fontId="27" fillId="0" borderId="0" xfId="79" applyFont="1" applyBorder="1" applyAlignment="1">
      <alignment horizontal="center" vertical="center" wrapText="1"/>
      <protection/>
    </xf>
    <xf numFmtId="0" fontId="28" fillId="0" borderId="0" xfId="7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 vertical="center" wrapText="1"/>
    </xf>
    <xf numFmtId="0" fontId="20" fillId="0" borderId="0" xfId="80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0" fillId="0" borderId="0" xfId="80" applyFont="1" applyFill="1" applyAlignment="1">
      <alignment vertical="center" wrapText="1"/>
      <protection/>
    </xf>
    <xf numFmtId="0" fontId="4" fillId="0" borderId="0" xfId="80" applyFont="1" applyFill="1" applyBorder="1" applyAlignment="1">
      <alignment horizontal="center" vertical="center" wrapText="1"/>
      <protection/>
    </xf>
    <xf numFmtId="0" fontId="49" fillId="0" borderId="0" xfId="80" applyFont="1" applyFill="1" applyBorder="1" applyAlignment="1">
      <alignment horizontal="center" vertical="center" wrapText="1"/>
      <protection/>
    </xf>
    <xf numFmtId="0" fontId="3" fillId="0" borderId="0" xfId="80" applyFont="1" applyFill="1" applyBorder="1" applyAlignment="1">
      <alignment vertical="center" wrapText="1"/>
      <protection/>
    </xf>
    <xf numFmtId="0" fontId="26" fillId="0" borderId="0" xfId="80" applyFont="1" applyFill="1" applyBorder="1" applyAlignment="1">
      <alignment vertical="center" wrapText="1"/>
      <protection/>
    </xf>
    <xf numFmtId="0" fontId="4" fillId="0" borderId="0" xfId="80" applyFont="1" applyFill="1" applyBorder="1" applyAlignment="1">
      <alignment vertical="center" wrapText="1"/>
      <protection/>
    </xf>
    <xf numFmtId="0" fontId="3" fillId="0" borderId="0" xfId="80" applyFont="1" applyFill="1" applyBorder="1" applyAlignment="1">
      <alignment vertical="center"/>
      <protection/>
    </xf>
    <xf numFmtId="0" fontId="4" fillId="55" borderId="0" xfId="80" applyFont="1" applyFill="1" applyBorder="1" applyAlignment="1">
      <alignment horizontal="center" vertical="center" wrapText="1"/>
      <protection/>
    </xf>
    <xf numFmtId="0" fontId="49" fillId="0" borderId="0" xfId="80" applyFont="1" applyFill="1" applyBorder="1" applyAlignment="1">
      <alignment vertical="center" wrapText="1"/>
      <protection/>
    </xf>
    <xf numFmtId="0" fontId="3" fillId="0" borderId="0" xfId="80" applyFont="1" applyFill="1" applyBorder="1" applyAlignment="1">
      <alignment horizontal="center" vertical="center"/>
      <protection/>
    </xf>
    <xf numFmtId="0" fontId="10" fillId="0" borderId="0" xfId="79" applyFont="1" applyFill="1" applyBorder="1" applyAlignment="1">
      <alignment horizontal="center" vertical="center" wrapText="1"/>
      <protection/>
    </xf>
    <xf numFmtId="0" fontId="4" fillId="0" borderId="0" xfId="79" applyFont="1" applyFill="1" applyBorder="1" applyAlignment="1">
      <alignment vertical="center" wrapText="1"/>
      <protection/>
    </xf>
    <xf numFmtId="0" fontId="3" fillId="0" borderId="0" xfId="80" applyFont="1" applyFill="1">
      <alignment/>
      <protection/>
    </xf>
    <xf numFmtId="0" fontId="0" fillId="0" borderId="0" xfId="79" applyFont="1" applyFill="1" applyAlignment="1">
      <alignment horizontal="center" wrapText="1"/>
      <protection/>
    </xf>
    <xf numFmtId="0" fontId="3" fillId="0" borderId="0" xfId="80" applyFont="1" applyFill="1" applyAlignment="1">
      <alignment horizontal="center"/>
      <protection/>
    </xf>
    <xf numFmtId="0" fontId="3" fillId="0" borderId="0" xfId="80" applyFont="1" applyFill="1" applyBorder="1" applyAlignment="1">
      <alignment horizont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80" applyFont="1" applyFill="1" applyAlignment="1">
      <alignment horizontal="right" vertical="center"/>
      <protection/>
    </xf>
    <xf numFmtId="0" fontId="3" fillId="0" borderId="0" xfId="80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80" applyFont="1" applyFill="1" applyAlignment="1">
      <alignment horizontal="center" wrapText="1"/>
      <protection/>
    </xf>
    <xf numFmtId="0" fontId="4" fillId="0" borderId="0" xfId="80" applyFont="1" applyFill="1" applyAlignment="1">
      <alignment horizontal="center" wrapText="1"/>
      <protection/>
    </xf>
    <xf numFmtId="0" fontId="3" fillId="0" borderId="0" xfId="80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4" fillId="55" borderId="0" xfId="79" applyFont="1" applyFill="1" applyBorder="1" applyAlignment="1">
      <alignment horizontal="center" vertical="center" wrapText="1"/>
      <protection/>
    </xf>
    <xf numFmtId="0" fontId="4" fillId="55" borderId="0" xfId="79" applyFont="1" applyFill="1" applyBorder="1" applyAlignment="1">
      <alignment horizontal="left" vertical="top" wrapText="1"/>
      <protection/>
    </xf>
    <xf numFmtId="1" fontId="3" fillId="55" borderId="19" xfId="0" applyNumberFormat="1" applyFont="1" applyFill="1" applyBorder="1" applyAlignment="1">
      <alignment horizontal="center" vertical="top" wrapText="1"/>
    </xf>
    <xf numFmtId="0" fontId="0" fillId="0" borderId="24" xfId="78" applyFont="1" applyBorder="1" applyAlignment="1">
      <alignment vertical="center"/>
      <protection/>
    </xf>
    <xf numFmtId="0" fontId="16" fillId="0" borderId="0" xfId="80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6" fillId="55" borderId="0" xfId="80" applyFont="1" applyFill="1" applyBorder="1" applyAlignment="1">
      <alignment horizontal="center" vertical="center" shrinkToFit="1"/>
      <protection/>
    </xf>
    <xf numFmtId="0" fontId="47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0" xfId="80" applyFont="1" applyAlignment="1">
      <alignment horizontal="left" vertical="center"/>
      <protection/>
    </xf>
    <xf numFmtId="0" fontId="4" fillId="55" borderId="20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16" fontId="4" fillId="55" borderId="28" xfId="0" applyNumberFormat="1" applyFont="1" applyFill="1" applyBorder="1" applyAlignment="1">
      <alignment horizontal="center" vertical="center" wrapText="1"/>
    </xf>
    <xf numFmtId="16" fontId="4" fillId="55" borderId="19" xfId="0" applyNumberFormat="1" applyFont="1" applyFill="1" applyBorder="1" applyAlignment="1">
      <alignment horizontal="center" vertical="center" wrapText="1"/>
    </xf>
    <xf numFmtId="1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 quotePrefix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center"/>
    </xf>
    <xf numFmtId="0" fontId="4" fillId="55" borderId="20" xfId="0" applyFont="1" applyFill="1" applyBorder="1" applyAlignment="1" quotePrefix="1">
      <alignment horizontal="center" vertical="center" wrapText="1"/>
    </xf>
    <xf numFmtId="16" fontId="4" fillId="55" borderId="19" xfId="0" applyNumberFormat="1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 indent="2"/>
    </xf>
    <xf numFmtId="0" fontId="50" fillId="0" borderId="21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50" fillId="55" borderId="19" xfId="0" applyFont="1" applyFill="1" applyBorder="1" applyAlignment="1">
      <alignment horizontal="center" vertical="center" wrapText="1"/>
    </xf>
    <xf numFmtId="0" fontId="50" fillId="55" borderId="19" xfId="0" applyFont="1" applyFill="1" applyBorder="1" applyAlignment="1">
      <alignment horizontal="left" vertical="center" indent="2"/>
    </xf>
    <xf numFmtId="0" fontId="50" fillId="55" borderId="2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 indent="4"/>
    </xf>
    <xf numFmtId="0" fontId="3" fillId="55" borderId="19" xfId="0" applyFont="1" applyFill="1" applyBorder="1" applyAlignment="1" quotePrefix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 quotePrefix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0" fontId="0" fillId="0" borderId="0" xfId="78" applyFont="1" applyAlignment="1">
      <alignment vertical="center"/>
      <protection/>
    </xf>
    <xf numFmtId="0" fontId="0" fillId="0" borderId="19" xfId="78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 vertical="top" wrapText="1"/>
    </xf>
    <xf numFmtId="0" fontId="4" fillId="55" borderId="0" xfId="0" applyFont="1" applyFill="1" applyAlignment="1">
      <alignment horizontal="center" wrapText="1"/>
    </xf>
    <xf numFmtId="0" fontId="13" fillId="55" borderId="0" xfId="0" applyFont="1" applyFill="1" applyAlignment="1">
      <alignment horizontal="center" wrapText="1"/>
    </xf>
    <xf numFmtId="0" fontId="13" fillId="55" borderId="0" xfId="0" applyFont="1" applyFill="1" applyAlignment="1">
      <alignment wrapText="1"/>
    </xf>
    <xf numFmtId="0" fontId="51" fillId="0" borderId="24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wrapText="1"/>
    </xf>
    <xf numFmtId="0" fontId="3" fillId="0" borderId="19" xfId="78" applyFont="1" applyBorder="1" applyAlignment="1">
      <alignment vertical="center" wrapText="1"/>
      <protection/>
    </xf>
    <xf numFmtId="0" fontId="0" fillId="0" borderId="19" xfId="78" applyFont="1" applyBorder="1" applyAlignment="1">
      <alignment vertical="center"/>
      <protection/>
    </xf>
    <xf numFmtId="0" fontId="3" fillId="0" borderId="21" xfId="78" applyFont="1" applyBorder="1" applyAlignment="1">
      <alignment horizontal="left" vertical="center"/>
      <protection/>
    </xf>
    <xf numFmtId="0" fontId="0" fillId="0" borderId="28" xfId="78" applyFont="1" applyBorder="1" applyAlignment="1">
      <alignment vertical="center"/>
      <protection/>
    </xf>
    <xf numFmtId="0" fontId="0" fillId="0" borderId="20" xfId="78" applyFont="1" applyBorder="1" applyAlignment="1">
      <alignment vertical="center"/>
      <protection/>
    </xf>
    <xf numFmtId="0" fontId="3" fillId="0" borderId="0" xfId="78" applyFont="1" applyBorder="1" applyAlignment="1">
      <alignment horizontal="center" vertical="center" wrapText="1"/>
      <protection/>
    </xf>
    <xf numFmtId="0" fontId="0" fillId="0" borderId="0" xfId="78" applyFont="1" applyAlignment="1">
      <alignment vertical="center"/>
      <protection/>
    </xf>
    <xf numFmtId="0" fontId="4" fillId="0" borderId="21" xfId="78" applyFont="1" applyBorder="1" applyAlignment="1">
      <alignment horizontal="left" vertical="center"/>
      <protection/>
    </xf>
    <xf numFmtId="0" fontId="13" fillId="0" borderId="28" xfId="78" applyFont="1" applyBorder="1" applyAlignment="1">
      <alignment vertical="center"/>
      <protection/>
    </xf>
    <xf numFmtId="0" fontId="13" fillId="0" borderId="20" xfId="78" applyFont="1" applyBorder="1" applyAlignment="1">
      <alignment vertical="center"/>
      <protection/>
    </xf>
    <xf numFmtId="0" fontId="4" fillId="0" borderId="21" xfId="78" applyFont="1" applyBorder="1" applyAlignment="1">
      <alignment vertical="center" wrapText="1"/>
      <protection/>
    </xf>
    <xf numFmtId="0" fontId="13" fillId="0" borderId="28" xfId="78" applyFont="1" applyBorder="1" applyAlignment="1">
      <alignment vertical="center" wrapText="1"/>
      <protection/>
    </xf>
    <xf numFmtId="0" fontId="13" fillId="0" borderId="20" xfId="78" applyFont="1" applyBorder="1" applyAlignment="1">
      <alignment vertical="center" wrapText="1"/>
      <protection/>
    </xf>
    <xf numFmtId="0" fontId="4" fillId="0" borderId="21" xfId="78" applyFont="1" applyBorder="1" applyAlignment="1">
      <alignment vertical="center"/>
      <protection/>
    </xf>
    <xf numFmtId="0" fontId="0" fillId="0" borderId="24" xfId="78" applyFont="1" applyBorder="1" applyAlignment="1">
      <alignment vertical="center"/>
      <protection/>
    </xf>
    <xf numFmtId="0" fontId="0" fillId="0" borderId="24" xfId="78" applyFont="1" applyBorder="1" applyAlignment="1">
      <alignment vertical="center"/>
      <protection/>
    </xf>
    <xf numFmtId="0" fontId="3" fillId="0" borderId="19" xfId="78" applyFont="1" applyBorder="1" applyAlignment="1">
      <alignment horizontal="left" vertical="center" wrapText="1"/>
      <protection/>
    </xf>
    <xf numFmtId="0" fontId="0" fillId="0" borderId="19" xfId="78" applyFont="1" applyBorder="1" applyAlignment="1">
      <alignment vertical="center" wrapText="1"/>
      <protection/>
    </xf>
    <xf numFmtId="0" fontId="4" fillId="0" borderId="19" xfId="78" applyFont="1" applyBorder="1" applyAlignment="1">
      <alignment vertical="center" wrapText="1"/>
      <protection/>
    </xf>
    <xf numFmtId="0" fontId="4" fillId="0" borderId="21" xfId="78" applyFont="1" applyBorder="1" applyAlignment="1">
      <alignment horizontal="left" vertical="center" wrapText="1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13" fillId="0" borderId="19" xfId="78" applyFont="1" applyBorder="1" applyAlignment="1">
      <alignment vertical="center"/>
      <protection/>
    </xf>
    <xf numFmtId="0" fontId="55" fillId="0" borderId="24" xfId="78" applyFont="1" applyBorder="1" applyAlignment="1">
      <alignment horizontal="right" vertical="center"/>
      <protection/>
    </xf>
    <xf numFmtId="0" fontId="12" fillId="0" borderId="0" xfId="78" applyFont="1" applyAlignment="1">
      <alignment horizontal="justify" vertical="center"/>
      <protection/>
    </xf>
    <xf numFmtId="0" fontId="11" fillId="0" borderId="0" xfId="78" applyFont="1" applyAlignment="1">
      <alignment horizontal="center" vertical="center"/>
      <protection/>
    </xf>
    <xf numFmtId="0" fontId="13" fillId="0" borderId="0" xfId="78" applyFont="1" applyAlignment="1">
      <alignment vertical="center"/>
      <protection/>
    </xf>
    <xf numFmtId="0" fontId="12" fillId="0" borderId="0" xfId="78" applyFont="1" applyAlignment="1">
      <alignment horizontal="center" vertical="center"/>
      <protection/>
    </xf>
    <xf numFmtId="0" fontId="3" fillId="0" borderId="0" xfId="78" applyFont="1" applyAlignment="1">
      <alignment horizontal="center" vertical="center" wrapText="1"/>
      <protection/>
    </xf>
    <xf numFmtId="0" fontId="11" fillId="0" borderId="24" xfId="78" applyFont="1" applyBorder="1" applyAlignment="1">
      <alignment horizontal="center" vertical="center"/>
      <protection/>
    </xf>
    <xf numFmtId="0" fontId="11" fillId="0" borderId="24" xfId="78" applyFont="1" applyBorder="1" applyAlignment="1">
      <alignment horizontal="center" vertical="center"/>
      <protection/>
    </xf>
    <xf numFmtId="0" fontId="0" fillId="0" borderId="24" xfId="78" applyFont="1" applyBorder="1" applyAlignment="1">
      <alignment horizontal="center" vertical="center"/>
      <protection/>
    </xf>
    <xf numFmtId="0" fontId="0" fillId="0" borderId="24" xfId="78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5" fillId="55" borderId="0" xfId="79" applyFont="1" applyFill="1" applyAlignment="1">
      <alignment horizontal="center"/>
      <protection/>
    </xf>
    <xf numFmtId="0" fontId="3" fillId="55" borderId="0" xfId="80" applyFont="1" applyFill="1" applyAlignment="1">
      <alignment horizontal="center" vertical="top"/>
      <protection/>
    </xf>
    <xf numFmtId="0" fontId="11" fillId="0" borderId="24" xfId="78" applyFont="1" applyBorder="1" applyAlignment="1">
      <alignment vertical="center"/>
      <protection/>
    </xf>
    <xf numFmtId="0" fontId="3" fillId="0" borderId="27" xfId="78" applyFont="1" applyBorder="1" applyAlignment="1">
      <alignment horizontal="center" vertical="center" wrapText="1"/>
      <protection/>
    </xf>
    <xf numFmtId="0" fontId="3" fillId="55" borderId="0" xfId="80" applyFont="1" applyFill="1" applyAlignment="1">
      <alignment horizontal="center" vertical="top" wrapText="1"/>
      <protection/>
    </xf>
    <xf numFmtId="0" fontId="3" fillId="55" borderId="0" xfId="80" applyFont="1" applyFill="1" applyBorder="1" applyAlignment="1">
      <alignment horizontal="center"/>
      <protection/>
    </xf>
    <xf numFmtId="0" fontId="4" fillId="55" borderId="0" xfId="75" applyFont="1" applyFill="1" applyAlignment="1" applyProtection="1">
      <alignment horizontal="center"/>
      <protection/>
    </xf>
    <xf numFmtId="0" fontId="4" fillId="55" borderId="0" xfId="80" applyFont="1" applyFill="1" applyAlignment="1">
      <alignment horizontal="center"/>
      <protection/>
    </xf>
    <xf numFmtId="0" fontId="3" fillId="55" borderId="0" xfId="80" applyFont="1" applyFill="1" applyAlignment="1">
      <alignment horizontal="center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0" xfId="80" applyFont="1" applyFill="1" applyAlignment="1">
      <alignment horizontal="center" vertical="center" wrapText="1"/>
      <protection/>
    </xf>
    <xf numFmtId="49" fontId="4" fillId="55" borderId="34" xfId="0" applyNumberFormat="1" applyFont="1" applyFill="1" applyBorder="1" applyAlignment="1">
      <alignment horizontal="center" vertical="center" wrapText="1"/>
    </xf>
    <xf numFmtId="49" fontId="4" fillId="55" borderId="25" xfId="0" applyNumberFormat="1" applyFont="1" applyFill="1" applyBorder="1" applyAlignment="1">
      <alignment horizontal="center" vertical="center" wrapText="1"/>
    </xf>
    <xf numFmtId="14" fontId="3" fillId="55" borderId="0" xfId="80" applyNumberFormat="1" applyFont="1" applyFill="1" applyAlignment="1">
      <alignment horizontal="center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3" fillId="55" borderId="28" xfId="0" applyFont="1" applyFill="1" applyBorder="1" applyAlignment="1">
      <alignment horizontal="left" vertical="center" wrapText="1"/>
    </xf>
    <xf numFmtId="0" fontId="3" fillId="55" borderId="27" xfId="80" applyFont="1" applyFill="1" applyBorder="1" applyAlignment="1">
      <alignment horizontal="center" vertical="center" wrapText="1"/>
      <protection/>
    </xf>
    <xf numFmtId="0" fontId="3" fillId="55" borderId="24" xfId="80" applyFont="1" applyFill="1" applyBorder="1" applyAlignment="1">
      <alignment horizontal="center" vertical="center" wrapText="1"/>
      <protection/>
    </xf>
    <xf numFmtId="0" fontId="3" fillId="0" borderId="27" xfId="80" applyFont="1" applyFill="1" applyBorder="1" applyAlignment="1">
      <alignment horizontal="center" vertical="center" wrapText="1"/>
      <protection/>
    </xf>
    <xf numFmtId="0" fontId="3" fillId="55" borderId="0" xfId="80" applyFont="1" applyFill="1" applyAlignment="1">
      <alignment vertical="center" wrapText="1"/>
      <protection/>
    </xf>
    <xf numFmtId="0" fontId="0" fillId="55" borderId="0" xfId="80" applyFill="1" applyAlignment="1">
      <alignment vertical="center" wrapText="1"/>
      <protection/>
    </xf>
    <xf numFmtId="0" fontId="8" fillId="0" borderId="24" xfId="0" applyFont="1" applyFill="1" applyBorder="1" applyAlignment="1">
      <alignment horizontal="right" vertical="center" wrapText="1"/>
    </xf>
    <xf numFmtId="0" fontId="4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4" fillId="55" borderId="29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55" borderId="28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top" wrapText="1"/>
    </xf>
    <xf numFmtId="0" fontId="4" fillId="0" borderId="21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3" fillId="55" borderId="0" xfId="0" applyFont="1" applyFill="1" applyAlignment="1">
      <alignment horizontal="left" vertical="top" wrapText="1"/>
    </xf>
    <xf numFmtId="0" fontId="4" fillId="55" borderId="21" xfId="0" applyFont="1" applyFill="1" applyBorder="1" applyAlignment="1">
      <alignment horizontal="left" vertical="center" wrapText="1"/>
    </xf>
    <xf numFmtId="0" fontId="14" fillId="55" borderId="28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55" borderId="28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left" vertical="center" wrapText="1"/>
    </xf>
    <xf numFmtId="0" fontId="3" fillId="0" borderId="27" xfId="80" applyFont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55" borderId="0" xfId="8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3" fillId="55" borderId="0" xfId="8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55" borderId="0" xfId="80" applyFont="1" applyFill="1" applyAlignment="1">
      <alignment horizontal="center" vertical="center"/>
      <protection/>
    </xf>
    <xf numFmtId="0" fontId="9" fillId="0" borderId="21" xfId="79" applyFont="1" applyBorder="1" applyAlignment="1">
      <alignment horizontal="left" vertical="center" wrapText="1"/>
      <protection/>
    </xf>
    <xf numFmtId="0" fontId="9" fillId="0" borderId="20" xfId="79" applyFont="1" applyBorder="1" applyAlignment="1">
      <alignment horizontal="left" vertical="center" wrapText="1"/>
      <protection/>
    </xf>
    <xf numFmtId="0" fontId="9" fillId="0" borderId="21" xfId="79" applyFont="1" applyFill="1" applyBorder="1" applyAlignment="1">
      <alignment horizontal="left" vertical="center" wrapText="1"/>
      <protection/>
    </xf>
    <xf numFmtId="0" fontId="9" fillId="0" borderId="20" xfId="79" applyFont="1" applyFill="1" applyBorder="1" applyAlignment="1">
      <alignment horizontal="left" vertical="center" wrapText="1"/>
      <protection/>
    </xf>
    <xf numFmtId="0" fontId="3" fillId="55" borderId="0" xfId="79" applyFont="1" applyFill="1" applyAlignment="1">
      <alignment horizontal="right" vertical="center"/>
      <protection/>
    </xf>
    <xf numFmtId="0" fontId="3" fillId="55" borderId="0" xfId="79" applyFont="1" applyFill="1" applyAlignment="1">
      <alignment horizontal="left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5" fillId="55" borderId="0" xfId="79" applyFont="1" applyFill="1" applyAlignment="1">
      <alignment horizontal="center" vertical="center" wrapText="1"/>
      <protection/>
    </xf>
    <xf numFmtId="0" fontId="3" fillId="0" borderId="0" xfId="79" applyFont="1" applyFill="1" applyAlignment="1">
      <alignment horizontal="left" vertical="center" wrapText="1"/>
      <protection/>
    </xf>
    <xf numFmtId="0" fontId="3" fillId="55" borderId="0" xfId="80" applyFont="1" applyFill="1" applyBorder="1" applyAlignment="1">
      <alignment horizontal="center" vertical="center" wrapText="1"/>
      <protection/>
    </xf>
    <xf numFmtId="0" fontId="9" fillId="55" borderId="21" xfId="79" applyFont="1" applyFill="1" applyBorder="1" applyAlignment="1">
      <alignment horizontal="left" vertical="center" wrapText="1"/>
      <protection/>
    </xf>
    <xf numFmtId="0" fontId="30" fillId="0" borderId="20" xfId="79" applyFont="1" applyBorder="1" applyAlignment="1">
      <alignment horizontal="left" vertical="center" wrapText="1"/>
      <protection/>
    </xf>
    <xf numFmtId="0" fontId="30" fillId="0" borderId="20" xfId="79" applyFont="1" applyFill="1" applyBorder="1" applyAlignment="1">
      <alignment horizontal="left" vertical="center" wrapText="1"/>
      <protection/>
    </xf>
    <xf numFmtId="0" fontId="5" fillId="0" borderId="21" xfId="79" applyFont="1" applyBorder="1" applyAlignment="1">
      <alignment horizontal="center" vertical="center" wrapText="1"/>
      <protection/>
    </xf>
    <xf numFmtId="0" fontId="5" fillId="0" borderId="20" xfId="79" applyFont="1" applyBorder="1" applyAlignment="1">
      <alignment horizontal="center" vertical="center" wrapText="1"/>
      <protection/>
    </xf>
    <xf numFmtId="0" fontId="9" fillId="0" borderId="21" xfId="79" applyFont="1" applyBorder="1" applyAlignment="1">
      <alignment horizontal="center" vertical="center" wrapText="1"/>
      <protection/>
    </xf>
    <xf numFmtId="0" fontId="9" fillId="0" borderId="20" xfId="79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4" fillId="0" borderId="19" xfId="80" applyFont="1" applyBorder="1" applyAlignment="1">
      <alignment horizontal="center" vertical="center" wrapText="1"/>
      <protection/>
    </xf>
    <xf numFmtId="0" fontId="4" fillId="0" borderId="21" xfId="80" applyFont="1" applyBorder="1" applyAlignment="1">
      <alignment horizontal="center" vertical="center" wrapText="1"/>
      <protection/>
    </xf>
    <xf numFmtId="0" fontId="3" fillId="0" borderId="23" xfId="80" applyFont="1" applyBorder="1" applyAlignment="1">
      <alignment horizontal="center" vertical="center" wrapText="1"/>
      <protection/>
    </xf>
    <xf numFmtId="0" fontId="3" fillId="0" borderId="35" xfId="80" applyFont="1" applyBorder="1" applyAlignment="1">
      <alignment horizontal="center" vertical="center" wrapText="1"/>
      <protection/>
    </xf>
    <xf numFmtId="0" fontId="4" fillId="0" borderId="21" xfId="80" applyFont="1" applyBorder="1" applyAlignment="1">
      <alignment horizontal="left" vertical="center" wrapText="1"/>
      <protection/>
    </xf>
    <xf numFmtId="0" fontId="4" fillId="0" borderId="20" xfId="80" applyFont="1" applyBorder="1" applyAlignment="1">
      <alignment horizontal="left" vertical="center" wrapText="1"/>
      <protection/>
    </xf>
    <xf numFmtId="0" fontId="3" fillId="55" borderId="0" xfId="80" applyFont="1" applyFill="1" applyAlignment="1">
      <alignment horizontal="left" vertical="center"/>
      <protection/>
    </xf>
    <xf numFmtId="0" fontId="3" fillId="0" borderId="0" xfId="80" applyFont="1" applyAlignment="1">
      <alignment horizontal="left" vertical="center"/>
      <protection/>
    </xf>
    <xf numFmtId="0" fontId="3" fillId="0" borderId="21" xfId="80" applyFont="1" applyBorder="1" applyAlignment="1">
      <alignment horizontal="left" vertical="center" wrapText="1"/>
      <protection/>
    </xf>
    <xf numFmtId="0" fontId="3" fillId="0" borderId="20" xfId="80" applyFont="1" applyBorder="1" applyAlignment="1">
      <alignment vertical="center"/>
      <protection/>
    </xf>
    <xf numFmtId="0" fontId="3" fillId="0" borderId="21" xfId="80" applyFont="1" applyBorder="1" applyAlignment="1">
      <alignment horizontal="left" vertical="center"/>
      <protection/>
    </xf>
    <xf numFmtId="0" fontId="3" fillId="0" borderId="20" xfId="80" applyFont="1" applyBorder="1" applyAlignment="1">
      <alignment horizontal="left" vertical="center"/>
      <protection/>
    </xf>
    <xf numFmtId="0" fontId="3" fillId="0" borderId="20" xfId="80" applyFont="1" applyBorder="1" applyAlignment="1">
      <alignment horizontal="left" vertical="center" wrapText="1"/>
      <protection/>
    </xf>
    <xf numFmtId="0" fontId="4" fillId="0" borderId="21" xfId="79" applyFont="1" applyFill="1" applyBorder="1" applyAlignment="1">
      <alignment horizontal="left" vertical="top" wrapText="1"/>
      <protection/>
    </xf>
    <xf numFmtId="0" fontId="4" fillId="0" borderId="20" xfId="79" applyFont="1" applyFill="1" applyBorder="1" applyAlignment="1">
      <alignment horizontal="left" vertical="top" wrapText="1"/>
      <protection/>
    </xf>
    <xf numFmtId="0" fontId="4" fillId="0" borderId="0" xfId="79" applyFont="1" applyFill="1" applyAlignment="1">
      <alignment horizontal="lef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26" xfId="79" applyFont="1" applyFill="1" applyBorder="1" applyAlignment="1">
      <alignment horizontal="center" vertical="center" wrapText="1"/>
      <protection/>
    </xf>
    <xf numFmtId="0" fontId="4" fillId="0" borderId="29" xfId="79" applyFont="1" applyFill="1" applyBorder="1" applyAlignment="1">
      <alignment horizontal="center" vertical="center" wrapText="1"/>
      <protection/>
    </xf>
    <xf numFmtId="0" fontId="0" fillId="0" borderId="27" xfId="79" applyFont="1" applyFill="1" applyBorder="1" applyAlignment="1">
      <alignment horizontal="center" vertical="center"/>
      <protection/>
    </xf>
    <xf numFmtId="0" fontId="3" fillId="0" borderId="21" xfId="79" applyFont="1" applyFill="1" applyBorder="1" applyAlignment="1">
      <alignment horizontal="center" vertical="center" wrapText="1"/>
      <protection/>
    </xf>
    <xf numFmtId="0" fontId="3" fillId="0" borderId="20" xfId="79" applyFont="1" applyFill="1" applyBorder="1" applyAlignment="1">
      <alignment horizontal="center" vertical="center" wrapText="1"/>
      <protection/>
    </xf>
    <xf numFmtId="0" fontId="4" fillId="55" borderId="0" xfId="79" applyFont="1" applyFill="1" applyAlignment="1">
      <alignment horizontal="center" wrapText="1"/>
      <protection/>
    </xf>
    <xf numFmtId="0" fontId="0" fillId="55" borderId="0" xfId="79" applyFont="1" applyFill="1" applyAlignment="1">
      <alignment horizontal="center" wrapText="1"/>
      <protection/>
    </xf>
    <xf numFmtId="0" fontId="3" fillId="55" borderId="0" xfId="0" applyFont="1" applyFill="1" applyBorder="1" applyAlignment="1">
      <alignment horizontal="left" vertical="center" wrapText="1"/>
    </xf>
    <xf numFmtId="0" fontId="4" fillId="0" borderId="34" xfId="80" applyFont="1" applyBorder="1" applyAlignment="1">
      <alignment horizontal="center" vertical="center" wrapText="1"/>
      <protection/>
    </xf>
    <xf numFmtId="0" fontId="4" fillId="0" borderId="25" xfId="80" applyFont="1" applyBorder="1" applyAlignment="1">
      <alignment horizontal="center" vertical="center" wrapText="1"/>
      <protection/>
    </xf>
    <xf numFmtId="0" fontId="0" fillId="55" borderId="0" xfId="79" applyFont="1" applyFill="1" applyBorder="1" applyAlignment="1">
      <alignment horizontal="center"/>
      <protection/>
    </xf>
    <xf numFmtId="0" fontId="4" fillId="55" borderId="0" xfId="79" applyFont="1" applyFill="1" applyAlignment="1">
      <alignment horizontal="center" vertical="center" wrapText="1"/>
      <protection/>
    </xf>
    <xf numFmtId="0" fontId="0" fillId="55" borderId="0" xfId="79" applyFont="1" applyFill="1" applyAlignment="1">
      <alignment horizontal="center" vertical="center" wrapText="1"/>
      <protection/>
    </xf>
    <xf numFmtId="0" fontId="4" fillId="0" borderId="19" xfId="79" applyFont="1" applyBorder="1" applyAlignment="1">
      <alignment horizontal="center" wrapText="1"/>
      <protection/>
    </xf>
    <xf numFmtId="0" fontId="4" fillId="0" borderId="19" xfId="79" applyFont="1" applyBorder="1" applyAlignment="1">
      <alignment horizontal="center" vertical="center" wrapText="1"/>
      <protection/>
    </xf>
    <xf numFmtId="0" fontId="4" fillId="55" borderId="24" xfId="8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4" fillId="0" borderId="26" xfId="80" applyFont="1" applyBorder="1" applyAlignment="1">
      <alignment horizontal="left" vertical="center" wrapText="1"/>
      <protection/>
    </xf>
    <xf numFmtId="0" fontId="4" fillId="0" borderId="29" xfId="80" applyFont="1" applyBorder="1" applyAlignment="1">
      <alignment horizontal="left" vertical="center" wrapText="1"/>
      <protection/>
    </xf>
    <xf numFmtId="0" fontId="4" fillId="56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34" xfId="79" applyFont="1" applyBorder="1" applyAlignment="1">
      <alignment horizontal="center" vertical="center" wrapText="1"/>
      <protection/>
    </xf>
    <xf numFmtId="0" fontId="4" fillId="0" borderId="19" xfId="79" applyFont="1" applyBorder="1" applyAlignment="1">
      <alignment horizontal="center" vertical="center"/>
      <protection/>
    </xf>
    <xf numFmtId="0" fontId="4" fillId="0" borderId="34" xfId="79" applyFont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left" vertical="center" wrapText="1"/>
      <protection/>
    </xf>
    <xf numFmtId="0" fontId="4" fillId="0" borderId="0" xfId="79" applyFont="1" applyFill="1" applyBorder="1" applyAlignment="1">
      <alignment horizontal="left" vertical="center" wrapText="1"/>
      <protection/>
    </xf>
    <xf numFmtId="0" fontId="13" fillId="0" borderId="0" xfId="79" applyFont="1" applyBorder="1" applyAlignment="1">
      <alignment vertical="center"/>
      <protection/>
    </xf>
    <xf numFmtId="0" fontId="3" fillId="0" borderId="34" xfId="79" applyFont="1" applyBorder="1" applyAlignment="1">
      <alignment horizontal="center" vertical="center" wrapText="1"/>
      <protection/>
    </xf>
    <xf numFmtId="0" fontId="0" fillId="55" borderId="22" xfId="79" applyFill="1" applyBorder="1" applyAlignment="1">
      <alignment horizontal="center" vertical="center"/>
      <protection/>
    </xf>
    <xf numFmtId="0" fontId="3" fillId="0" borderId="19" xfId="79" applyFont="1" applyFill="1" applyBorder="1" applyAlignment="1">
      <alignment horizontal="left" vertical="center" wrapText="1"/>
      <protection/>
    </xf>
    <xf numFmtId="0" fontId="0" fillId="0" borderId="19" xfId="79" applyFont="1" applyBorder="1" applyAlignment="1">
      <alignment vertical="center"/>
      <protection/>
    </xf>
    <xf numFmtId="0" fontId="3" fillId="0" borderId="25" xfId="79" applyFont="1" applyFill="1" applyBorder="1" applyAlignment="1">
      <alignment horizontal="left" vertical="center" wrapText="1"/>
      <protection/>
    </xf>
    <xf numFmtId="0" fontId="0" fillId="0" borderId="25" xfId="79" applyFont="1" applyBorder="1" applyAlignment="1">
      <alignment vertical="center"/>
      <protection/>
    </xf>
    <xf numFmtId="0" fontId="10" fillId="0" borderId="0" xfId="79" applyFont="1" applyFill="1" applyBorder="1" applyAlignment="1">
      <alignment horizontal="left" vertical="center" wrapText="1"/>
      <protection/>
    </xf>
    <xf numFmtId="0" fontId="4" fillId="55" borderId="28" xfId="0" applyFont="1" applyFill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4" fillId="55" borderId="19" xfId="80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wrapText="1"/>
    </xf>
    <xf numFmtId="0" fontId="4" fillId="55" borderId="26" xfId="0" applyFont="1" applyFill="1" applyBorder="1" applyAlignment="1">
      <alignment horizontal="left" wrapText="1"/>
    </xf>
    <xf numFmtId="0" fontId="13" fillId="0" borderId="27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4" fillId="55" borderId="2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2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55" borderId="21" xfId="0" applyFont="1" applyFill="1" applyBorder="1" applyAlignment="1">
      <alignment horizontal="left" wrapText="1"/>
    </xf>
    <xf numFmtId="0" fontId="4" fillId="55" borderId="20" xfId="0" applyFont="1" applyFill="1" applyBorder="1" applyAlignment="1">
      <alignment horizontal="left" wrapText="1"/>
    </xf>
    <xf numFmtId="0" fontId="4" fillId="55" borderId="23" xfId="0" applyFont="1" applyFill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5" xfId="0" applyBorder="1" applyAlignment="1">
      <alignment wrapText="1"/>
    </xf>
    <xf numFmtId="0" fontId="3" fillId="55" borderId="0" xfId="80" applyFont="1" applyFill="1" applyAlignment="1">
      <alignment horizontal="center" wrapText="1"/>
      <protection/>
    </xf>
    <xf numFmtId="0" fontId="3" fillId="55" borderId="0" xfId="80" applyFont="1" applyFill="1" applyAlignment="1">
      <alignment wrapText="1"/>
      <protection/>
    </xf>
    <xf numFmtId="0" fontId="4" fillId="55" borderId="0" xfId="80" applyFont="1" applyFill="1" applyAlignment="1">
      <alignment horizontal="center" wrapText="1"/>
      <protection/>
    </xf>
    <xf numFmtId="0" fontId="3" fillId="55" borderId="19" xfId="80" applyFont="1" applyFill="1" applyBorder="1" applyAlignment="1">
      <alignment horizontal="center" vertical="center" wrapText="1"/>
      <protection/>
    </xf>
    <xf numFmtId="0" fontId="4" fillId="55" borderId="29" xfId="80" applyFont="1" applyFill="1" applyBorder="1" applyAlignment="1">
      <alignment horizontal="center" vertical="center" wrapText="1"/>
      <protection/>
    </xf>
    <xf numFmtId="0" fontId="3" fillId="55" borderId="35" xfId="80" applyFont="1" applyFill="1" applyBorder="1" applyAlignment="1">
      <alignment horizontal="center" vertical="center" wrapText="1"/>
      <protection/>
    </xf>
    <xf numFmtId="0" fontId="4" fillId="55" borderId="34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3" fillId="55" borderId="21" xfId="79" applyFont="1" applyFill="1" applyBorder="1" applyAlignment="1">
      <alignment wrapText="1"/>
      <protection/>
    </xf>
    <xf numFmtId="0" fontId="3" fillId="55" borderId="28" xfId="79" applyFont="1" applyFill="1" applyBorder="1" applyAlignment="1">
      <alignment wrapText="1"/>
      <protection/>
    </xf>
    <xf numFmtId="0" fontId="3" fillId="55" borderId="20" xfId="79" applyFont="1" applyFill="1" applyBorder="1" applyAlignment="1">
      <alignment wrapText="1"/>
      <protection/>
    </xf>
    <xf numFmtId="0" fontId="5" fillId="55" borderId="0" xfId="79" applyFont="1" applyFill="1" applyAlignment="1">
      <alignment horizontal="center" wrapText="1"/>
      <protection/>
    </xf>
    <xf numFmtId="0" fontId="3" fillId="55" borderId="0" xfId="79" applyFont="1" applyFill="1" applyAlignment="1">
      <alignment wrapText="1"/>
      <protection/>
    </xf>
    <xf numFmtId="0" fontId="18" fillId="55" borderId="0" xfId="79" applyFont="1" applyFill="1" applyAlignment="1">
      <alignment horizontal="center" wrapText="1"/>
      <protection/>
    </xf>
    <xf numFmtId="0" fontId="4" fillId="55" borderId="34" xfId="79" applyFont="1" applyFill="1" applyBorder="1" applyAlignment="1">
      <alignment horizontal="center" vertical="center" wrapText="1"/>
      <protection/>
    </xf>
    <xf numFmtId="0" fontId="4" fillId="55" borderId="25" xfId="79" applyFont="1" applyFill="1" applyBorder="1" applyAlignment="1">
      <alignment horizontal="center" vertical="center" wrapText="1"/>
      <protection/>
    </xf>
    <xf numFmtId="0" fontId="4" fillId="55" borderId="26" xfId="79" applyFont="1" applyFill="1" applyBorder="1" applyAlignment="1">
      <alignment horizontal="center" vertical="center"/>
      <protection/>
    </xf>
    <xf numFmtId="0" fontId="4" fillId="55" borderId="27" xfId="79" applyFont="1" applyFill="1" applyBorder="1" applyAlignment="1">
      <alignment horizontal="center" vertical="center"/>
      <protection/>
    </xf>
    <xf numFmtId="0" fontId="4" fillId="55" borderId="29" xfId="79" applyFont="1" applyFill="1" applyBorder="1" applyAlignment="1">
      <alignment horizontal="center" vertical="center"/>
      <protection/>
    </xf>
    <xf numFmtId="0" fontId="4" fillId="55" borderId="23" xfId="79" applyFont="1" applyFill="1" applyBorder="1" applyAlignment="1">
      <alignment horizontal="center" vertical="center"/>
      <protection/>
    </xf>
    <xf numFmtId="0" fontId="4" fillId="55" borderId="24" xfId="79" applyFont="1" applyFill="1" applyBorder="1" applyAlignment="1">
      <alignment horizontal="center" vertical="center"/>
      <protection/>
    </xf>
    <xf numFmtId="0" fontId="4" fillId="55" borderId="35" xfId="79" applyFont="1" applyFill="1" applyBorder="1" applyAlignment="1">
      <alignment horizontal="center" vertical="center"/>
      <protection/>
    </xf>
    <xf numFmtId="0" fontId="4" fillId="55" borderId="21" xfId="79" applyFont="1" applyFill="1" applyBorder="1" applyAlignment="1">
      <alignment horizontal="center" vertical="center" wrapText="1"/>
      <protection/>
    </xf>
    <xf numFmtId="0" fontId="4" fillId="55" borderId="28" xfId="79" applyFont="1" applyFill="1" applyBorder="1" applyAlignment="1">
      <alignment horizontal="center" vertical="center" wrapText="1"/>
      <protection/>
    </xf>
    <xf numFmtId="0" fontId="4" fillId="55" borderId="20" xfId="79" applyFont="1" applyFill="1" applyBorder="1" applyAlignment="1">
      <alignment horizontal="center" vertical="center" wrapText="1"/>
      <protection/>
    </xf>
    <xf numFmtId="0" fontId="4" fillId="55" borderId="19" xfId="79" applyFont="1" applyFill="1" applyBorder="1" applyAlignment="1">
      <alignment horizontal="center" vertical="center" wrapText="1"/>
      <protection/>
    </xf>
    <xf numFmtId="0" fontId="4" fillId="0" borderId="0" xfId="80" applyFont="1" applyAlignment="1">
      <alignment horizontal="center"/>
      <protection/>
    </xf>
    <xf numFmtId="0" fontId="3" fillId="55" borderId="24" xfId="80" applyFont="1" applyFill="1" applyBorder="1" applyAlignment="1">
      <alignment horizontal="center" vertical="center"/>
      <protection/>
    </xf>
    <xf numFmtId="0" fontId="3" fillId="55" borderId="27" xfId="80" applyFont="1" applyFill="1" applyBorder="1" applyAlignment="1">
      <alignment horizontal="center" vertical="center" shrinkToFit="1"/>
      <protection/>
    </xf>
    <xf numFmtId="0" fontId="4" fillId="0" borderId="0" xfId="80" applyFont="1" applyAlignment="1">
      <alignment horizontal="center" vertical="center" wrapText="1"/>
      <protection/>
    </xf>
    <xf numFmtId="0" fontId="3" fillId="55" borderId="27" xfId="80" applyFont="1" applyFill="1" applyBorder="1" applyAlignment="1">
      <alignment horizontal="center" vertical="center" shrinkToFit="1"/>
      <protection/>
    </xf>
    <xf numFmtId="0" fontId="4" fillId="0" borderId="19" xfId="80" applyFont="1" applyBorder="1" applyAlignment="1">
      <alignment vertical="center"/>
      <protection/>
    </xf>
    <xf numFmtId="0" fontId="4" fillId="0" borderId="19" xfId="80" applyFont="1" applyBorder="1" applyAlignment="1">
      <alignment vertical="center" wrapText="1"/>
      <protection/>
    </xf>
    <xf numFmtId="0" fontId="3" fillId="0" borderId="0" xfId="80" applyFont="1" applyAlignment="1">
      <alignment horizontal="left" vertical="center" wrapText="1"/>
      <protection/>
    </xf>
    <xf numFmtId="0" fontId="3" fillId="0" borderId="0" xfId="80" applyFont="1" applyAlignment="1">
      <alignment vertical="center" wrapText="1"/>
      <protection/>
    </xf>
    <xf numFmtId="0" fontId="0" fillId="0" borderId="0" xfId="80" applyFont="1" applyAlignment="1">
      <alignment vertical="center" wrapText="1"/>
      <protection/>
    </xf>
    <xf numFmtId="0" fontId="3" fillId="0" borderId="0" xfId="80" applyFont="1" applyAlignment="1">
      <alignment horizontal="center" vertical="center" wrapText="1"/>
      <protection/>
    </xf>
    <xf numFmtId="0" fontId="3" fillId="0" borderId="0" xfId="80" applyFont="1" applyBorder="1" applyAlignment="1">
      <alignment horizontal="left" vertical="center" wrapText="1"/>
      <protection/>
    </xf>
    <xf numFmtId="0" fontId="4" fillId="0" borderId="0" xfId="80" applyFont="1" applyFill="1" applyAlignment="1">
      <alignment horizontal="center" vertical="center" wrapText="1"/>
      <protection/>
    </xf>
    <xf numFmtId="0" fontId="3" fillId="55" borderId="24" xfId="80" applyFont="1" applyFill="1" applyBorder="1" applyAlignment="1">
      <alignment horizontal="center" vertical="center" wrapText="1"/>
      <protection/>
    </xf>
    <xf numFmtId="0" fontId="3" fillId="55" borderId="0" xfId="80" applyFont="1" applyFill="1" applyBorder="1" applyAlignment="1">
      <alignment horizontal="center" vertical="center" shrinkToFit="1"/>
      <protection/>
    </xf>
    <xf numFmtId="0" fontId="0" fillId="55" borderId="27" xfId="0" applyFont="1" applyFill="1" applyBorder="1" applyAlignment="1">
      <alignment horizontal="center" vertical="center" wrapText="1"/>
    </xf>
    <xf numFmtId="0" fontId="0" fillId="55" borderId="27" xfId="0" applyFont="1" applyFill="1" applyBorder="1" applyAlignment="1">
      <alignment horizontal="center" vertical="center"/>
    </xf>
    <xf numFmtId="0" fontId="4" fillId="55" borderId="0" xfId="79" applyFont="1" applyFill="1" applyAlignment="1">
      <alignment horizontal="center" vertical="center"/>
      <protection/>
    </xf>
    <xf numFmtId="0" fontId="3" fillId="0" borderId="19" xfId="79" applyFont="1" applyBorder="1" applyAlignment="1">
      <alignment horizontal="center" vertical="center"/>
      <protection/>
    </xf>
    <xf numFmtId="0" fontId="4" fillId="0" borderId="26" xfId="79" applyFont="1" applyBorder="1" applyAlignment="1">
      <alignment horizontal="center" vertical="center" wrapText="1"/>
      <protection/>
    </xf>
    <xf numFmtId="0" fontId="4" fillId="0" borderId="29" xfId="79" applyFont="1" applyBorder="1" applyAlignment="1">
      <alignment horizontal="center" vertical="center" wrapText="1"/>
      <protection/>
    </xf>
    <xf numFmtId="0" fontId="4" fillId="55" borderId="21" xfId="79" applyFont="1" applyFill="1" applyBorder="1" applyAlignment="1">
      <alignment horizontal="left" vertical="center" wrapText="1"/>
      <protection/>
    </xf>
    <xf numFmtId="0" fontId="4" fillId="55" borderId="20" xfId="79" applyFont="1" applyFill="1" applyBorder="1" applyAlignment="1">
      <alignment horizontal="left" vertical="center" wrapText="1"/>
      <protection/>
    </xf>
    <xf numFmtId="0" fontId="3" fillId="0" borderId="28" xfId="79" applyFont="1" applyFill="1" applyBorder="1" applyAlignment="1">
      <alignment horizontal="left" vertical="center" wrapText="1"/>
      <protection/>
    </xf>
    <xf numFmtId="0" fontId="3" fillId="0" borderId="20" xfId="79" applyFont="1" applyFill="1" applyBorder="1" applyAlignment="1">
      <alignment horizontal="left" vertical="center" wrapText="1"/>
      <protection/>
    </xf>
    <xf numFmtId="0" fontId="4" fillId="0" borderId="34" xfId="79" applyFont="1" applyFill="1" applyBorder="1" applyAlignment="1">
      <alignment horizontal="center" vertical="center" wrapText="1"/>
      <protection/>
    </xf>
    <xf numFmtId="0" fontId="4" fillId="0" borderId="36" xfId="79" applyFont="1" applyFill="1" applyBorder="1" applyAlignment="1">
      <alignment horizontal="center" vertical="center" wrapText="1"/>
      <protection/>
    </xf>
    <xf numFmtId="0" fontId="4" fillId="0" borderId="27" xfId="79" applyFont="1" applyFill="1" applyBorder="1" applyAlignment="1">
      <alignment horizontal="center" vertical="center" wrapText="1"/>
      <protection/>
    </xf>
    <xf numFmtId="0" fontId="4" fillId="0" borderId="22" xfId="79" applyFont="1" applyFill="1" applyBorder="1" applyAlignment="1">
      <alignment horizontal="center" vertical="center" wrapText="1"/>
      <protection/>
    </xf>
    <xf numFmtId="0" fontId="4" fillId="0" borderId="0" xfId="79" applyFont="1" applyFill="1" applyBorder="1" applyAlignment="1">
      <alignment horizontal="center" vertical="center" wrapText="1"/>
      <protection/>
    </xf>
    <xf numFmtId="0" fontId="4" fillId="0" borderId="37" xfId="79" applyFont="1" applyFill="1" applyBorder="1" applyAlignment="1">
      <alignment horizontal="center" vertical="center" wrapText="1"/>
      <protection/>
    </xf>
    <xf numFmtId="0" fontId="3" fillId="0" borderId="25" xfId="79" applyFont="1" applyFill="1" applyBorder="1" applyAlignment="1">
      <alignment horizontal="center" vertical="center" wrapText="1"/>
      <protection/>
    </xf>
    <xf numFmtId="0" fontId="4" fillId="0" borderId="21" xfId="79" applyFont="1" applyFill="1" applyBorder="1" applyAlignment="1">
      <alignment horizontal="center" vertical="center" wrapText="1"/>
      <protection/>
    </xf>
    <xf numFmtId="0" fontId="3" fillId="0" borderId="28" xfId="79" applyFont="1" applyFill="1" applyBorder="1" applyAlignment="1">
      <alignment horizontal="center" vertical="center" wrapText="1"/>
      <protection/>
    </xf>
    <xf numFmtId="0" fontId="3" fillId="0" borderId="23" xfId="79" applyFont="1" applyFill="1" applyBorder="1" applyAlignment="1">
      <alignment horizontal="center" vertical="center" wrapText="1"/>
      <protection/>
    </xf>
    <xf numFmtId="0" fontId="4" fillId="0" borderId="21" xfId="79" applyFont="1" applyFill="1" applyBorder="1" applyAlignment="1">
      <alignment horizontal="left" vertical="center" wrapText="1"/>
      <protection/>
    </xf>
    <xf numFmtId="0" fontId="4" fillId="0" borderId="28" xfId="79" applyFont="1" applyFill="1" applyBorder="1" applyAlignment="1">
      <alignment horizontal="left" vertical="center" wrapText="1"/>
      <protection/>
    </xf>
    <xf numFmtId="0" fontId="4" fillId="0" borderId="20" xfId="79" applyFont="1" applyFill="1" applyBorder="1" applyAlignment="1">
      <alignment horizontal="left" vertical="center" wrapText="1"/>
      <protection/>
    </xf>
    <xf numFmtId="0" fontId="3" fillId="0" borderId="27" xfId="79" applyFont="1" applyFill="1" applyBorder="1" applyAlignment="1">
      <alignment horizontal="left" vertical="center" wrapText="1"/>
      <protection/>
    </xf>
    <xf numFmtId="0" fontId="3" fillId="0" borderId="29" xfId="79" applyFont="1" applyFill="1" applyBorder="1" applyAlignment="1">
      <alignment horizontal="left" vertical="center" wrapText="1"/>
      <protection/>
    </xf>
    <xf numFmtId="0" fontId="4" fillId="0" borderId="23" xfId="79" applyFont="1" applyFill="1" applyBorder="1" applyAlignment="1">
      <alignment horizontal="left" vertical="center" wrapText="1"/>
      <protection/>
    </xf>
    <xf numFmtId="0" fontId="4" fillId="0" borderId="24" xfId="79" applyFont="1" applyFill="1" applyBorder="1" applyAlignment="1">
      <alignment horizontal="left" vertical="center" wrapText="1"/>
      <protection/>
    </xf>
    <xf numFmtId="0" fontId="4" fillId="0" borderId="35" xfId="79" applyFont="1" applyFill="1" applyBorder="1" applyAlignment="1">
      <alignment horizontal="left" vertical="center" wrapText="1"/>
      <protection/>
    </xf>
    <xf numFmtId="0" fontId="3" fillId="0" borderId="0" xfId="79" applyFont="1" applyFill="1" applyBorder="1" applyAlignment="1">
      <alignment horizontal="left" vertical="center"/>
      <protection/>
    </xf>
    <xf numFmtId="0" fontId="3" fillId="0" borderId="0" xfId="79" applyFont="1" applyFill="1" applyAlignment="1">
      <alignment horizontal="left" vertical="center"/>
      <protection/>
    </xf>
    <xf numFmtId="0" fontId="4" fillId="0" borderId="19" xfId="79" applyFont="1" applyFill="1" applyBorder="1" applyAlignment="1">
      <alignment horizontal="left" vertical="center" wrapText="1"/>
      <protection/>
    </xf>
    <xf numFmtId="0" fontId="14" fillId="55" borderId="0" xfId="0" applyFont="1" applyFill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" fillId="55" borderId="0" xfId="89" applyFont="1" applyFill="1" applyAlignment="1">
      <alignment horizontal="center" vertical="center" wrapText="1"/>
      <protection/>
    </xf>
    <xf numFmtId="0" fontId="4" fillId="0" borderId="0" xfId="89" applyFont="1" applyFill="1" applyAlignment="1">
      <alignment horizontal="center" vertical="center" wrapText="1"/>
      <protection/>
    </xf>
    <xf numFmtId="0" fontId="4" fillId="0" borderId="30" xfId="89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55" borderId="24" xfId="89" applyFont="1" applyFill="1" applyBorder="1" applyAlignment="1">
      <alignment horizontal="center" vertical="center" wrapText="1"/>
      <protection/>
    </xf>
    <xf numFmtId="0" fontId="3" fillId="55" borderId="0" xfId="0" applyFont="1" applyFill="1" applyAlignment="1">
      <alignment horizontal="center" vertical="center"/>
    </xf>
    <xf numFmtId="0" fontId="4" fillId="55" borderId="42" xfId="89" applyFont="1" applyFill="1" applyBorder="1" applyAlignment="1">
      <alignment horizontal="left" vertical="center"/>
      <protection/>
    </xf>
    <xf numFmtId="0" fontId="3" fillId="55" borderId="0" xfId="80" applyFont="1" applyFill="1" applyBorder="1" applyAlignment="1">
      <alignment horizontal="center" vertical="center" shrinkToFit="1"/>
      <protection/>
    </xf>
    <xf numFmtId="0" fontId="4" fillId="55" borderId="0" xfId="89" applyFont="1" applyFill="1" applyAlignment="1">
      <alignment horizontal="center" vertical="center" wrapText="1"/>
      <protection/>
    </xf>
    <xf numFmtId="0" fontId="3" fillId="55" borderId="2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55" borderId="24" xfId="0" applyFont="1" applyFill="1" applyBorder="1" applyAlignment="1">
      <alignment horizontal="center" wrapText="1"/>
    </xf>
    <xf numFmtId="0" fontId="4" fillId="55" borderId="0" xfId="0" applyFont="1" applyFill="1" applyAlignment="1">
      <alignment wrapText="1"/>
    </xf>
    <xf numFmtId="0" fontId="4" fillId="55" borderId="0" xfId="89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 wrapText="1"/>
    </xf>
    <xf numFmtId="0" fontId="3" fillId="0" borderId="0" xfId="80" applyFont="1" applyAlignment="1">
      <alignment horizontal="center" vertical="center"/>
      <protection/>
    </xf>
    <xf numFmtId="0" fontId="18" fillId="0" borderId="0" xfId="80" applyFont="1" applyAlignment="1">
      <alignment horizontal="center" vertical="center"/>
      <protection/>
    </xf>
    <xf numFmtId="0" fontId="18" fillId="55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1" xfId="80" applyFont="1" applyBorder="1" applyAlignment="1">
      <alignment horizontal="left" shrinkToFit="1"/>
      <protection/>
    </xf>
    <xf numFmtId="0" fontId="4" fillId="0" borderId="28" xfId="80" applyFont="1" applyBorder="1" applyAlignment="1">
      <alignment horizontal="left" shrinkToFit="1"/>
      <protection/>
    </xf>
    <xf numFmtId="0" fontId="4" fillId="0" borderId="20" xfId="80" applyFont="1" applyBorder="1" applyAlignment="1">
      <alignment horizontal="left" shrinkToFit="1"/>
      <protection/>
    </xf>
    <xf numFmtId="2" fontId="4" fillId="0" borderId="19" xfId="80" applyNumberFormat="1" applyFont="1" applyBorder="1" applyAlignment="1">
      <alignment horizontal="center" vertical="center" wrapText="1"/>
      <protection/>
    </xf>
    <xf numFmtId="0" fontId="4" fillId="0" borderId="26" xfId="80" applyFont="1" applyBorder="1" applyAlignment="1">
      <alignment horizontal="center" vertical="center"/>
      <protection/>
    </xf>
    <xf numFmtId="0" fontId="4" fillId="0" borderId="27" xfId="80" applyFont="1" applyBorder="1" applyAlignment="1">
      <alignment horizontal="center" vertical="center"/>
      <protection/>
    </xf>
    <xf numFmtId="0" fontId="4" fillId="0" borderId="29" xfId="80" applyFont="1" applyBorder="1" applyAlignment="1">
      <alignment horizontal="center" vertical="center"/>
      <protection/>
    </xf>
    <xf numFmtId="0" fontId="4" fillId="0" borderId="23" xfId="80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35" xfId="80" applyFont="1" applyBorder="1" applyAlignment="1">
      <alignment horizontal="center" vertical="center"/>
      <protection/>
    </xf>
    <xf numFmtId="0" fontId="4" fillId="0" borderId="19" xfId="80" applyFont="1" applyBorder="1" applyAlignment="1">
      <alignment horizontal="center"/>
      <protection/>
    </xf>
    <xf numFmtId="0" fontId="4" fillId="0" borderId="19" xfId="80" applyFont="1" applyBorder="1" applyAlignment="1">
      <alignment horizontal="center" vertical="center"/>
      <protection/>
    </xf>
    <xf numFmtId="49" fontId="3" fillId="55" borderId="28" xfId="80" applyNumberFormat="1" applyFont="1" applyFill="1" applyBorder="1" applyAlignment="1">
      <alignment horizontal="left" wrapText="1"/>
      <protection/>
    </xf>
    <xf numFmtId="49" fontId="10" fillId="55" borderId="20" xfId="80" applyNumberFormat="1" applyFont="1" applyFill="1" applyBorder="1" applyAlignment="1">
      <alignment horizontal="left" wrapText="1"/>
      <protection/>
    </xf>
    <xf numFmtId="49" fontId="4" fillId="0" borderId="21" xfId="80" applyNumberFormat="1" applyFont="1" applyFill="1" applyBorder="1" applyAlignment="1">
      <alignment horizontal="left" vertical="center" wrapText="1"/>
      <protection/>
    </xf>
    <xf numFmtId="49" fontId="4" fillId="0" borderId="28" xfId="80" applyNumberFormat="1" applyFont="1" applyFill="1" applyBorder="1" applyAlignment="1">
      <alignment horizontal="left" vertical="center" wrapText="1"/>
      <protection/>
    </xf>
    <xf numFmtId="49" fontId="4" fillId="0" borderId="20" xfId="80" applyNumberFormat="1" applyFont="1" applyFill="1" applyBorder="1" applyAlignment="1">
      <alignment horizontal="left" vertical="center" wrapText="1"/>
      <protection/>
    </xf>
    <xf numFmtId="0" fontId="3" fillId="0" borderId="0" xfId="80" applyFont="1" applyAlignment="1">
      <alignment horizontal="center"/>
      <protection/>
    </xf>
    <xf numFmtId="0" fontId="3" fillId="0" borderId="28" xfId="80" applyFont="1" applyBorder="1" applyAlignment="1">
      <alignment horizontal="center"/>
      <protection/>
    </xf>
    <xf numFmtId="0" fontId="3" fillId="0" borderId="20" xfId="80" applyFont="1" applyBorder="1" applyAlignment="1">
      <alignment horizontal="center"/>
      <protection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ipersaitas 2" xfId="75"/>
    <cellStyle name="Input" xfId="76"/>
    <cellStyle name="Išvestis" xfId="77"/>
    <cellStyle name="Įprastas 2" xfId="78"/>
    <cellStyle name="Įprastas 2 2" xfId="79"/>
    <cellStyle name="Įprastas 3" xfId="80"/>
    <cellStyle name="Įprastas 4" xfId="81"/>
    <cellStyle name="Įspėjimo tekstas" xfId="82"/>
    <cellStyle name="Įvestis" xfId="83"/>
    <cellStyle name="Comma" xfId="84"/>
    <cellStyle name="Comma [0]" xfId="85"/>
    <cellStyle name="Linked Cell" xfId="86"/>
    <cellStyle name="Neutral" xfId="87"/>
    <cellStyle name="Neutralus" xfId="88"/>
    <cellStyle name="Normal_17 VSAFAS_lyginamasis_4-19_priedai_2009-09-10" xfId="89"/>
    <cellStyle name="Note" xfId="90"/>
    <cellStyle name="Output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Currency" xfId="107"/>
    <cellStyle name="Currency [0]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zoomScaleSheetLayoutView="80" workbookViewId="0" topLeftCell="A55">
      <selection activeCell="D46" sqref="D46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699</v>
      </c>
    </row>
    <row r="2" ht="12.75">
      <c r="D2" s="1" t="s">
        <v>701</v>
      </c>
    </row>
    <row r="3" spans="1:8" s="169" customFormat="1" ht="12.75" customHeight="1">
      <c r="A3" s="804" t="s">
        <v>82</v>
      </c>
      <c r="B3" s="804"/>
      <c r="C3" s="804"/>
      <c r="D3" s="804"/>
      <c r="E3" s="804"/>
      <c r="F3" s="241"/>
      <c r="G3" s="380"/>
      <c r="H3" s="380"/>
    </row>
    <row r="4" spans="1:8" s="169" customFormat="1" ht="12.75">
      <c r="A4" s="804"/>
      <c r="B4" s="804"/>
      <c r="C4" s="804"/>
      <c r="D4" s="804"/>
      <c r="E4" s="804"/>
      <c r="F4" s="241"/>
      <c r="G4" s="399"/>
      <c r="H4" s="399"/>
    </row>
    <row r="5" spans="1:8" s="169" customFormat="1" ht="21.75" customHeight="1">
      <c r="A5" s="805" t="s">
        <v>838</v>
      </c>
      <c r="B5" s="805"/>
      <c r="C5" s="805"/>
      <c r="D5" s="805"/>
      <c r="E5" s="805"/>
      <c r="F5" s="690"/>
      <c r="G5" s="348"/>
      <c r="H5" s="348"/>
    </row>
    <row r="6" spans="1:8" s="169" customFormat="1" ht="12.75" customHeight="1">
      <c r="A6" s="806" t="s">
        <v>83</v>
      </c>
      <c r="B6" s="806"/>
      <c r="C6" s="806"/>
      <c r="D6" s="806"/>
      <c r="E6" s="806"/>
      <c r="F6" s="691"/>
      <c r="G6" s="347"/>
      <c r="H6" s="347"/>
    </row>
    <row r="7" spans="1:8" s="169" customFormat="1" ht="12.75" customHeight="1">
      <c r="A7" s="807" t="s">
        <v>839</v>
      </c>
      <c r="B7" s="807"/>
      <c r="C7" s="807"/>
      <c r="D7" s="807"/>
      <c r="E7" s="807"/>
      <c r="F7" s="691"/>
      <c r="G7" s="347"/>
      <c r="H7" s="347"/>
    </row>
    <row r="8" spans="1:8" s="169" customFormat="1" ht="12.75" customHeight="1">
      <c r="A8" s="803" t="s">
        <v>86</v>
      </c>
      <c r="B8" s="803"/>
      <c r="C8" s="803"/>
      <c r="D8" s="803"/>
      <c r="E8" s="803"/>
      <c r="F8" s="689"/>
      <c r="G8" s="349"/>
      <c r="H8" s="349"/>
    </row>
    <row r="9" spans="1:8" s="169" customFormat="1" ht="12.75">
      <c r="A9" s="349"/>
      <c r="B9" s="349"/>
      <c r="C9" s="349"/>
      <c r="D9" s="349"/>
      <c r="E9" s="349"/>
      <c r="F9" s="349"/>
      <c r="G9" s="349"/>
      <c r="H9" s="349"/>
    </row>
    <row r="10" spans="1:3" ht="12.75">
      <c r="A10" s="808"/>
      <c r="B10" s="802"/>
      <c r="C10" s="802"/>
    </row>
    <row r="11" spans="1:6" s="14" customFormat="1" ht="12.75">
      <c r="A11" s="796" t="s">
        <v>658</v>
      </c>
      <c r="B11" s="797"/>
      <c r="C11" s="797"/>
      <c r="D11" s="798"/>
      <c r="E11" s="798"/>
      <c r="F11" s="676"/>
    </row>
    <row r="12" spans="1:6" s="14" customFormat="1" ht="12.75">
      <c r="A12" s="796" t="s">
        <v>1127</v>
      </c>
      <c r="B12" s="797"/>
      <c r="C12" s="797"/>
      <c r="D12" s="798"/>
      <c r="E12" s="798"/>
      <c r="F12" s="676"/>
    </row>
    <row r="13" spans="1:6" ht="12.75">
      <c r="A13" s="800" t="s">
        <v>1128</v>
      </c>
      <c r="B13" s="801"/>
      <c r="C13" s="801"/>
      <c r="D13" s="802"/>
      <c r="E13" s="802"/>
      <c r="F13" s="675"/>
    </row>
    <row r="14" spans="1:6" ht="12.75">
      <c r="A14" s="800" t="s">
        <v>659</v>
      </c>
      <c r="B14" s="800"/>
      <c r="C14" s="800"/>
      <c r="D14" s="802"/>
      <c r="E14" s="802"/>
      <c r="F14" s="675"/>
    </row>
    <row r="15" spans="1:7" ht="12.75" customHeight="1">
      <c r="A15" s="4"/>
      <c r="B15" s="799" t="s">
        <v>117</v>
      </c>
      <c r="C15" s="799"/>
      <c r="D15" s="799"/>
      <c r="E15" s="799"/>
      <c r="F15" s="692"/>
      <c r="G15" s="404"/>
    </row>
    <row r="16" spans="1:6" ht="67.5" customHeight="1">
      <c r="A16" s="10" t="s">
        <v>450</v>
      </c>
      <c r="B16" s="11" t="s">
        <v>509</v>
      </c>
      <c r="C16" s="25" t="s">
        <v>660</v>
      </c>
      <c r="D16" s="11" t="s">
        <v>661</v>
      </c>
      <c r="E16" s="11" t="s">
        <v>662</v>
      </c>
      <c r="F16" s="690"/>
    </row>
    <row r="17" spans="1:7" s="2" customFormat="1" ht="12.75">
      <c r="A17" s="44" t="s">
        <v>451</v>
      </c>
      <c r="B17" s="29" t="s">
        <v>651</v>
      </c>
      <c r="C17" s="764"/>
      <c r="D17" s="350">
        <f>D18+D24+D35+D36</f>
        <v>202548</v>
      </c>
      <c r="E17" s="350">
        <f>E18+E24+E35+E36</f>
        <v>195723</v>
      </c>
      <c r="F17" s="693"/>
      <c r="G17" s="614"/>
    </row>
    <row r="18" spans="1:7" s="2" customFormat="1" ht="12.75">
      <c r="A18" s="30" t="s">
        <v>452</v>
      </c>
      <c r="B18" s="34" t="s">
        <v>685</v>
      </c>
      <c r="C18" s="764"/>
      <c r="D18" s="778">
        <f>D19+D20+D21+D22+D23</f>
        <v>1772</v>
      </c>
      <c r="E18" s="778">
        <f>E19+E20+E21+E22+E23</f>
        <v>20</v>
      </c>
      <c r="F18" s="693"/>
      <c r="G18" s="614"/>
    </row>
    <row r="19" spans="1:7" s="2" customFormat="1" ht="12.75">
      <c r="A19" s="30" t="s">
        <v>453</v>
      </c>
      <c r="B19" s="54" t="s">
        <v>454</v>
      </c>
      <c r="C19" s="764"/>
      <c r="D19" s="10"/>
      <c r="E19" s="47"/>
      <c r="F19" s="693"/>
      <c r="G19" s="614"/>
    </row>
    <row r="20" spans="1:7" s="2" customFormat="1" ht="12.75">
      <c r="A20" s="30" t="s">
        <v>455</v>
      </c>
      <c r="B20" s="54" t="s">
        <v>582</v>
      </c>
      <c r="C20" s="764">
        <v>1</v>
      </c>
      <c r="D20" s="377">
        <v>1772</v>
      </c>
      <c r="E20" s="377">
        <v>20</v>
      </c>
      <c r="F20" s="693"/>
      <c r="G20" s="614"/>
    </row>
    <row r="21" spans="1:7" s="2" customFormat="1" ht="12.75">
      <c r="A21" s="30" t="s">
        <v>456</v>
      </c>
      <c r="B21" s="54" t="s">
        <v>457</v>
      </c>
      <c r="C21" s="764"/>
      <c r="D21" s="10"/>
      <c r="E21" s="47"/>
      <c r="F21" s="693"/>
      <c r="G21" s="614"/>
    </row>
    <row r="22" spans="1:7" s="2" customFormat="1" ht="12.75">
      <c r="A22" s="13" t="s">
        <v>458</v>
      </c>
      <c r="B22" s="54" t="s">
        <v>87</v>
      </c>
      <c r="C22" s="10"/>
      <c r="D22" s="10"/>
      <c r="E22" s="47"/>
      <c r="F22" s="693"/>
      <c r="G22" s="614"/>
    </row>
    <row r="23" spans="1:7" s="43" customFormat="1" ht="12.75" customHeight="1">
      <c r="A23" s="402" t="s">
        <v>546</v>
      </c>
      <c r="B23" s="403" t="s">
        <v>118</v>
      </c>
      <c r="C23" s="11"/>
      <c r="D23" s="26"/>
      <c r="E23" s="58"/>
      <c r="F23" s="383"/>
      <c r="G23" s="614"/>
    </row>
    <row r="24" spans="1:7" s="2" customFormat="1" ht="12.75">
      <c r="A24" s="30" t="s">
        <v>460</v>
      </c>
      <c r="B24" s="34" t="s">
        <v>583</v>
      </c>
      <c r="C24" s="764">
        <v>2</v>
      </c>
      <c r="D24" s="350">
        <f>D25+D26+D27+D28+D29+D30+D31+D32+D33+D34</f>
        <v>200776</v>
      </c>
      <c r="E24" s="350">
        <f>E25+E26+E27+E28+E29+E30+E31+E32+E33+E34</f>
        <v>195703</v>
      </c>
      <c r="F24" s="693"/>
      <c r="G24" s="614"/>
    </row>
    <row r="25" spans="1:7" s="2" customFormat="1" ht="12.75">
      <c r="A25" s="30" t="s">
        <v>461</v>
      </c>
      <c r="B25" s="54" t="s">
        <v>579</v>
      </c>
      <c r="C25" s="764"/>
      <c r="D25" s="51"/>
      <c r="E25" s="377"/>
      <c r="F25" s="693"/>
      <c r="G25" s="614"/>
    </row>
    <row r="26" spans="1:7" s="2" customFormat="1" ht="12.75">
      <c r="A26" s="30" t="s">
        <v>462</v>
      </c>
      <c r="B26" s="54" t="s">
        <v>584</v>
      </c>
      <c r="C26" s="764"/>
      <c r="D26" s="377">
        <v>164743</v>
      </c>
      <c r="E26" s="377">
        <v>168283</v>
      </c>
      <c r="F26" s="693"/>
      <c r="G26" s="614"/>
    </row>
    <row r="27" spans="1:7" s="2" customFormat="1" ht="12.75">
      <c r="A27" s="30" t="s">
        <v>463</v>
      </c>
      <c r="B27" s="54" t="s">
        <v>585</v>
      </c>
      <c r="C27" s="764"/>
      <c r="D27" s="51"/>
      <c r="E27" s="377"/>
      <c r="F27" s="693"/>
      <c r="G27" s="614"/>
    </row>
    <row r="28" spans="1:7" s="2" customFormat="1" ht="12.75">
      <c r="A28" s="30" t="s">
        <v>464</v>
      </c>
      <c r="B28" s="54" t="s">
        <v>586</v>
      </c>
      <c r="C28" s="764"/>
      <c r="D28" s="51"/>
      <c r="E28" s="377"/>
      <c r="F28" s="693"/>
      <c r="G28" s="614"/>
    </row>
    <row r="29" spans="1:7" s="2" customFormat="1" ht="12.75">
      <c r="A29" s="30" t="s">
        <v>466</v>
      </c>
      <c r="B29" s="54" t="s">
        <v>465</v>
      </c>
      <c r="C29" s="764"/>
      <c r="D29" s="377">
        <v>8902</v>
      </c>
      <c r="E29" s="377">
        <v>10352</v>
      </c>
      <c r="F29" s="693"/>
      <c r="G29" s="614"/>
    </row>
    <row r="30" spans="1:7" s="2" customFormat="1" ht="12.75">
      <c r="A30" s="30" t="s">
        <v>468</v>
      </c>
      <c r="B30" s="54" t="s">
        <v>467</v>
      </c>
      <c r="C30" s="764"/>
      <c r="D30" s="51"/>
      <c r="E30" s="377"/>
      <c r="F30" s="693"/>
      <c r="G30" s="614"/>
    </row>
    <row r="31" spans="1:7" s="2" customFormat="1" ht="12.75">
      <c r="A31" s="30" t="s">
        <v>469</v>
      </c>
      <c r="B31" s="54" t="s">
        <v>587</v>
      </c>
      <c r="C31" s="764"/>
      <c r="D31" s="51"/>
      <c r="E31" s="377"/>
      <c r="F31" s="693"/>
      <c r="G31" s="614"/>
    </row>
    <row r="32" spans="1:7" s="2" customFormat="1" ht="12.75">
      <c r="A32" s="30" t="s">
        <v>470</v>
      </c>
      <c r="B32" s="54" t="s">
        <v>589</v>
      </c>
      <c r="C32" s="764"/>
      <c r="D32" s="377">
        <v>16514</v>
      </c>
      <c r="E32" s="377">
        <v>16158</v>
      </c>
      <c r="F32" s="693"/>
      <c r="G32" s="614"/>
    </row>
    <row r="33" spans="1:7" s="2" customFormat="1" ht="12.75">
      <c r="A33" s="30" t="s">
        <v>506</v>
      </c>
      <c r="B33" s="55" t="s">
        <v>703</v>
      </c>
      <c r="C33" s="764"/>
      <c r="D33" s="377">
        <v>10617</v>
      </c>
      <c r="E33" s="377">
        <v>910</v>
      </c>
      <c r="F33" s="693"/>
      <c r="G33" s="614"/>
    </row>
    <row r="34" spans="1:7" s="2" customFormat="1" ht="12.75">
      <c r="A34" s="30" t="s">
        <v>588</v>
      </c>
      <c r="B34" s="54" t="s">
        <v>88</v>
      </c>
      <c r="C34" s="764"/>
      <c r="D34" s="51"/>
      <c r="E34" s="377"/>
      <c r="F34" s="693"/>
      <c r="G34" s="614"/>
    </row>
    <row r="35" spans="1:7" s="2" customFormat="1" ht="12.75">
      <c r="A35" s="30" t="s">
        <v>471</v>
      </c>
      <c r="B35" s="34" t="s">
        <v>472</v>
      </c>
      <c r="C35" s="764"/>
      <c r="D35" s="10"/>
      <c r="E35" s="377"/>
      <c r="F35" s="693"/>
      <c r="G35" s="614" t="s">
        <v>339</v>
      </c>
    </row>
    <row r="36" spans="1:7" s="2" customFormat="1" ht="12.75">
      <c r="A36" s="30" t="s">
        <v>487</v>
      </c>
      <c r="B36" s="34" t="s">
        <v>591</v>
      </c>
      <c r="C36" s="764"/>
      <c r="D36" s="10"/>
      <c r="E36" s="377"/>
      <c r="F36" s="693"/>
      <c r="G36" s="614"/>
    </row>
    <row r="37" spans="1:7" s="2" customFormat="1" ht="12.75">
      <c r="A37" s="44" t="s">
        <v>479</v>
      </c>
      <c r="B37" s="29" t="s">
        <v>652</v>
      </c>
      <c r="C37" s="764"/>
      <c r="D37" s="10"/>
      <c r="E37" s="377"/>
      <c r="F37" s="693"/>
      <c r="G37" s="614"/>
    </row>
    <row r="38" spans="1:7" s="2" customFormat="1" ht="12.75">
      <c r="A38" s="46" t="s">
        <v>480</v>
      </c>
      <c r="B38" s="36" t="s">
        <v>653</v>
      </c>
      <c r="C38" s="764"/>
      <c r="D38" s="350">
        <f>D39+D45+D46+D53+D54</f>
        <v>122189</v>
      </c>
      <c r="E38" s="350">
        <f>E39+E45+E46+E53+E54</f>
        <v>147328</v>
      </c>
      <c r="F38" s="693"/>
      <c r="G38" s="614"/>
    </row>
    <row r="39" spans="1:7" s="2" customFormat="1" ht="12.75">
      <c r="A39" s="38" t="s">
        <v>452</v>
      </c>
      <c r="B39" s="56" t="s">
        <v>481</v>
      </c>
      <c r="C39" s="764"/>
      <c r="D39" s="353">
        <f>D40+D41+D42+D43+D44</f>
        <v>4546</v>
      </c>
      <c r="E39" s="353">
        <f>E40+E41+E42+E43+E44</f>
        <v>7181</v>
      </c>
      <c r="F39" s="693"/>
      <c r="G39" s="614" t="s">
        <v>340</v>
      </c>
    </row>
    <row r="40" spans="1:7" s="2" customFormat="1" ht="12.75">
      <c r="A40" s="38" t="s">
        <v>453</v>
      </c>
      <c r="B40" s="55" t="s">
        <v>482</v>
      </c>
      <c r="C40" s="764"/>
      <c r="D40" s="10"/>
      <c r="E40" s="377"/>
      <c r="F40" s="693"/>
      <c r="G40" s="614"/>
    </row>
    <row r="41" spans="1:7" s="2" customFormat="1" ht="12.75">
      <c r="A41" s="38" t="s">
        <v>455</v>
      </c>
      <c r="B41" s="55" t="s">
        <v>483</v>
      </c>
      <c r="C41" s="764">
        <v>3</v>
      </c>
      <c r="D41" s="377">
        <v>4546</v>
      </c>
      <c r="E41" s="377">
        <v>7181</v>
      </c>
      <c r="F41" s="693"/>
      <c r="G41" s="614"/>
    </row>
    <row r="42" spans="1:7" s="2" customFormat="1" ht="12.75">
      <c r="A42" s="38" t="s">
        <v>456</v>
      </c>
      <c r="B42" s="55" t="s">
        <v>702</v>
      </c>
      <c r="C42" s="764"/>
      <c r="D42" s="10"/>
      <c r="E42" s="377"/>
      <c r="F42" s="693"/>
      <c r="G42" s="614"/>
    </row>
    <row r="43" spans="1:7" s="2" customFormat="1" ht="12.75">
      <c r="A43" s="38" t="s">
        <v>458</v>
      </c>
      <c r="B43" s="55" t="s">
        <v>704</v>
      </c>
      <c r="C43" s="764"/>
      <c r="D43" s="10"/>
      <c r="E43" s="377"/>
      <c r="F43" s="693"/>
      <c r="G43" s="614"/>
    </row>
    <row r="44" spans="1:7" s="2" customFormat="1" ht="12.75" customHeight="1">
      <c r="A44" s="38" t="s">
        <v>546</v>
      </c>
      <c r="B44" s="57" t="s">
        <v>705</v>
      </c>
      <c r="C44" s="764"/>
      <c r="D44" s="10"/>
      <c r="E44" s="377"/>
      <c r="F44" s="693"/>
      <c r="G44" s="614"/>
    </row>
    <row r="45" spans="1:7" s="2" customFormat="1" ht="12.75">
      <c r="A45" s="38" t="s">
        <v>460</v>
      </c>
      <c r="B45" s="41" t="s">
        <v>484</v>
      </c>
      <c r="C45" s="764">
        <v>4</v>
      </c>
      <c r="D45" s="377">
        <f>1992</f>
        <v>1992</v>
      </c>
      <c r="E45" s="377">
        <v>952</v>
      </c>
      <c r="F45" s="693"/>
      <c r="G45" s="614" t="s">
        <v>333</v>
      </c>
    </row>
    <row r="46" spans="1:7" s="2" customFormat="1" ht="12.75">
      <c r="A46" s="38" t="s">
        <v>471</v>
      </c>
      <c r="B46" s="41" t="s">
        <v>706</v>
      </c>
      <c r="C46" s="10">
        <v>5</v>
      </c>
      <c r="D46" s="779">
        <f>D47+D48+D49+D50+D51+D52</f>
        <v>99897</v>
      </c>
      <c r="E46" s="779">
        <f>E47+E48+E49+E50+E51+E52</f>
        <v>127916</v>
      </c>
      <c r="F46" s="693"/>
      <c r="G46" s="614" t="s">
        <v>334</v>
      </c>
    </row>
    <row r="47" spans="1:7" s="43" customFormat="1" ht="12.75" customHeight="1">
      <c r="A47" s="781" t="s">
        <v>473</v>
      </c>
      <c r="B47" s="780" t="s">
        <v>119</v>
      </c>
      <c r="C47" s="273"/>
      <c r="D47" s="26"/>
      <c r="E47" s="13"/>
      <c r="F47" s="383"/>
      <c r="G47" s="614"/>
    </row>
    <row r="48" spans="1:7" s="2" customFormat="1" ht="12.75">
      <c r="A48" s="39" t="s">
        <v>707</v>
      </c>
      <c r="B48" s="55" t="s">
        <v>592</v>
      </c>
      <c r="C48" s="764"/>
      <c r="D48" s="10"/>
      <c r="E48" s="10"/>
      <c r="F48" s="693"/>
      <c r="G48" s="614"/>
    </row>
    <row r="49" spans="1:7" s="2" customFormat="1" ht="12.75">
      <c r="A49" s="38" t="s">
        <v>475</v>
      </c>
      <c r="B49" s="55" t="s">
        <v>486</v>
      </c>
      <c r="C49" s="764"/>
      <c r="D49" s="10"/>
      <c r="E49" s="10"/>
      <c r="F49" s="693"/>
      <c r="G49" s="614"/>
    </row>
    <row r="50" spans="1:7" s="2" customFormat="1" ht="12.75" customHeight="1">
      <c r="A50" s="38" t="s">
        <v>476</v>
      </c>
      <c r="B50" s="57" t="s">
        <v>708</v>
      </c>
      <c r="C50" s="764"/>
      <c r="D50" s="377">
        <v>3001</v>
      </c>
      <c r="E50" s="377">
        <v>10660</v>
      </c>
      <c r="F50" s="693"/>
      <c r="G50" s="614"/>
    </row>
    <row r="51" spans="1:7" s="2" customFormat="1" ht="12.75">
      <c r="A51" s="38" t="s">
        <v>477</v>
      </c>
      <c r="B51" s="55" t="s">
        <v>709</v>
      </c>
      <c r="C51" s="764"/>
      <c r="D51" s="377">
        <v>95547</v>
      </c>
      <c r="E51" s="377">
        <v>117256</v>
      </c>
      <c r="F51" s="693"/>
      <c r="G51" s="614"/>
    </row>
    <row r="52" spans="1:7" s="2" customFormat="1" ht="12.75">
      <c r="A52" s="38" t="s">
        <v>478</v>
      </c>
      <c r="B52" s="55" t="s">
        <v>485</v>
      </c>
      <c r="C52" s="764"/>
      <c r="D52" s="377">
        <v>1349</v>
      </c>
      <c r="E52" s="377"/>
      <c r="F52" s="693"/>
      <c r="G52" s="614"/>
    </row>
    <row r="53" spans="1:7" s="2" customFormat="1" ht="12.75">
      <c r="A53" s="38" t="s">
        <v>487</v>
      </c>
      <c r="B53" s="41" t="s">
        <v>488</v>
      </c>
      <c r="C53" s="766"/>
      <c r="D53" s="37"/>
      <c r="E53" s="787"/>
      <c r="F53" s="694"/>
      <c r="G53" s="614"/>
    </row>
    <row r="54" spans="1:7" s="2" customFormat="1" ht="12.75">
      <c r="A54" s="38" t="s">
        <v>489</v>
      </c>
      <c r="B54" s="41" t="s">
        <v>490</v>
      </c>
      <c r="C54" s="766">
        <v>6</v>
      </c>
      <c r="D54" s="37">
        <v>15754</v>
      </c>
      <c r="E54" s="13">
        <v>11279</v>
      </c>
      <c r="F54" s="382"/>
      <c r="G54" s="614" t="s">
        <v>335</v>
      </c>
    </row>
    <row r="55" spans="1:7" s="2" customFormat="1" ht="12.75">
      <c r="A55" s="30"/>
      <c r="B55" s="29" t="s">
        <v>593</v>
      </c>
      <c r="C55" s="10"/>
      <c r="D55" s="351">
        <f>D17+D37+D38</f>
        <v>324737</v>
      </c>
      <c r="E55" s="351">
        <f>E17+E37+E38</f>
        <v>343051</v>
      </c>
      <c r="F55" s="690"/>
      <c r="G55" s="614"/>
    </row>
    <row r="56" spans="1:7" s="2" customFormat="1" ht="12.75">
      <c r="A56" s="44" t="s">
        <v>491</v>
      </c>
      <c r="B56" s="29" t="s">
        <v>654</v>
      </c>
      <c r="C56" s="10">
        <v>7</v>
      </c>
      <c r="D56" s="351">
        <f>D57+D58+D59+D60</f>
        <v>208511</v>
      </c>
      <c r="E56" s="351">
        <f>E57+E58+E59+E60</f>
        <v>208385</v>
      </c>
      <c r="F56" s="382"/>
      <c r="G56" s="614" t="s">
        <v>296</v>
      </c>
    </row>
    <row r="57" spans="1:7" s="2" customFormat="1" ht="12.75">
      <c r="A57" s="30" t="s">
        <v>452</v>
      </c>
      <c r="B57" s="34" t="s">
        <v>492</v>
      </c>
      <c r="C57" s="764"/>
      <c r="D57" s="13">
        <v>12316</v>
      </c>
      <c r="E57" s="13">
        <v>10782</v>
      </c>
      <c r="F57" s="382"/>
      <c r="G57" s="614"/>
    </row>
    <row r="58" spans="1:7" s="2" customFormat="1" ht="12.75">
      <c r="A58" s="52" t="s">
        <v>460</v>
      </c>
      <c r="B58" s="34" t="s">
        <v>493</v>
      </c>
      <c r="C58" s="767"/>
      <c r="D58" s="45">
        <v>176901</v>
      </c>
      <c r="E58" s="788">
        <v>182514</v>
      </c>
      <c r="F58" s="382"/>
      <c r="G58" s="614"/>
    </row>
    <row r="59" spans="1:7" s="2" customFormat="1" ht="12.75" customHeight="1">
      <c r="A59" s="30" t="s">
        <v>471</v>
      </c>
      <c r="B59" s="58" t="s">
        <v>710</v>
      </c>
      <c r="C59" s="768"/>
      <c r="D59" s="243"/>
      <c r="E59" s="13"/>
      <c r="F59" s="382"/>
      <c r="G59" s="614"/>
    </row>
    <row r="60" spans="1:7" s="2" customFormat="1" ht="12.75">
      <c r="A60" s="30" t="s">
        <v>711</v>
      </c>
      <c r="B60" s="34" t="s">
        <v>494</v>
      </c>
      <c r="C60" s="764"/>
      <c r="D60" s="13">
        <v>19294</v>
      </c>
      <c r="E60" s="13">
        <v>15089</v>
      </c>
      <c r="F60" s="382"/>
      <c r="G60" s="614"/>
    </row>
    <row r="61" spans="1:7" s="2" customFormat="1" ht="12.75">
      <c r="A61" s="44" t="s">
        <v>495</v>
      </c>
      <c r="B61" s="29" t="s">
        <v>655</v>
      </c>
      <c r="C61" s="764">
        <v>8</v>
      </c>
      <c r="D61" s="351">
        <f>D62+D66</f>
        <v>104698</v>
      </c>
      <c r="E61" s="351">
        <f>E62+E66</f>
        <v>115614</v>
      </c>
      <c r="F61" s="382"/>
      <c r="G61" s="614"/>
    </row>
    <row r="62" spans="1:7" s="2" customFormat="1" ht="12.75">
      <c r="A62" s="30" t="s">
        <v>452</v>
      </c>
      <c r="B62" s="34" t="s">
        <v>496</v>
      </c>
      <c r="C62" s="764"/>
      <c r="D62" s="352">
        <f>D63+D64+D65</f>
        <v>0</v>
      </c>
      <c r="E62" s="352">
        <f>E63+E64+E65</f>
        <v>0</v>
      </c>
      <c r="F62" s="382"/>
      <c r="G62" s="614"/>
    </row>
    <row r="63" spans="1:7" s="2" customFormat="1" ht="12.75">
      <c r="A63" s="30" t="s">
        <v>453</v>
      </c>
      <c r="B63" s="54" t="s">
        <v>712</v>
      </c>
      <c r="C63" s="769"/>
      <c r="D63" s="49"/>
      <c r="E63" s="40"/>
      <c r="F63" s="694"/>
      <c r="G63" s="614"/>
    </row>
    <row r="64" spans="1:7" s="2" customFormat="1" ht="12.75">
      <c r="A64" s="30" t="s">
        <v>455</v>
      </c>
      <c r="B64" s="54" t="s">
        <v>497</v>
      </c>
      <c r="C64" s="769"/>
      <c r="D64" s="13"/>
      <c r="E64" s="26"/>
      <c r="F64" s="382"/>
      <c r="G64" s="614"/>
    </row>
    <row r="65" spans="1:7" s="2" customFormat="1" ht="12.75">
      <c r="A65" s="30" t="s">
        <v>713</v>
      </c>
      <c r="B65" s="54" t="s">
        <v>498</v>
      </c>
      <c r="C65" s="769"/>
      <c r="D65" s="13"/>
      <c r="E65" s="35"/>
      <c r="F65" s="695"/>
      <c r="G65" s="614"/>
    </row>
    <row r="66" spans="1:7" s="2" customFormat="1" ht="12.75">
      <c r="A66" s="38" t="s">
        <v>460</v>
      </c>
      <c r="B66" s="41" t="s">
        <v>499</v>
      </c>
      <c r="C66" s="766"/>
      <c r="D66" s="782">
        <f>D67+D68+D69+D70+D71+D72+D75+D76+D77+D78+D79+D80</f>
        <v>104698</v>
      </c>
      <c r="E66" s="782">
        <f>E67+E68+E69+E70+E71+E72+E75+E76+E77+E78+E79+E80</f>
        <v>115614</v>
      </c>
      <c r="F66" s="657"/>
      <c r="G66" s="614" t="s">
        <v>338</v>
      </c>
    </row>
    <row r="67" spans="1:7" s="2" customFormat="1" ht="12.75">
      <c r="A67" s="30" t="s">
        <v>461</v>
      </c>
      <c r="B67" s="54" t="s">
        <v>500</v>
      </c>
      <c r="C67" s="769"/>
      <c r="D67" s="13"/>
      <c r="E67" s="26"/>
      <c r="F67" s="382"/>
      <c r="G67" s="614"/>
    </row>
    <row r="68" spans="1:7" s="2" customFormat="1" ht="12.75">
      <c r="A68" s="30" t="s">
        <v>462</v>
      </c>
      <c r="B68" s="54" t="s">
        <v>714</v>
      </c>
      <c r="C68" s="769"/>
      <c r="D68" s="49"/>
      <c r="E68" s="40"/>
      <c r="F68" s="694"/>
      <c r="G68" s="614"/>
    </row>
    <row r="69" spans="1:7" s="2" customFormat="1" ht="12.75">
      <c r="A69" s="30" t="s">
        <v>463</v>
      </c>
      <c r="B69" s="54" t="s">
        <v>715</v>
      </c>
      <c r="C69" s="769"/>
      <c r="D69" s="49"/>
      <c r="E69" s="40"/>
      <c r="F69" s="694"/>
      <c r="G69" s="614"/>
    </row>
    <row r="70" spans="1:7" s="2" customFormat="1" ht="12.75">
      <c r="A70" s="30" t="s">
        <v>464</v>
      </c>
      <c r="B70" s="55" t="s">
        <v>716</v>
      </c>
      <c r="C70" s="769"/>
      <c r="D70" s="37"/>
      <c r="E70" s="40"/>
      <c r="F70" s="694"/>
      <c r="G70" s="614"/>
    </row>
    <row r="71" spans="1:7" s="43" customFormat="1" ht="12.75">
      <c r="A71" s="783" t="s">
        <v>466</v>
      </c>
      <c r="B71" s="784" t="s">
        <v>120</v>
      </c>
      <c r="C71" s="11"/>
      <c r="D71" s="40"/>
      <c r="E71" s="58"/>
      <c r="F71" s="383"/>
      <c r="G71" s="614"/>
    </row>
    <row r="72" spans="1:7" s="2" customFormat="1" ht="12.75">
      <c r="A72" s="785" t="s">
        <v>468</v>
      </c>
      <c r="B72" s="780" t="s">
        <v>501</v>
      </c>
      <c r="C72" s="769"/>
      <c r="D72" s="782">
        <f>D73+D74</f>
        <v>0</v>
      </c>
      <c r="E72" s="782">
        <f>E73+E74</f>
        <v>0</v>
      </c>
      <c r="F72" s="382"/>
      <c r="G72" s="614"/>
    </row>
    <row r="73" spans="1:7" s="2" customFormat="1" ht="12.75">
      <c r="A73" s="781" t="s">
        <v>121</v>
      </c>
      <c r="B73" s="786" t="s">
        <v>502</v>
      </c>
      <c r="C73" s="766"/>
      <c r="D73" s="6"/>
      <c r="E73" s="787"/>
      <c r="F73" s="694"/>
      <c r="G73" s="614"/>
    </row>
    <row r="74" spans="1:7" s="2" customFormat="1" ht="12.75">
      <c r="A74" s="781" t="s">
        <v>122</v>
      </c>
      <c r="B74" s="786" t="s">
        <v>503</v>
      </c>
      <c r="C74" s="766"/>
      <c r="D74" s="6"/>
      <c r="E74" s="790"/>
      <c r="F74" s="696"/>
      <c r="G74" s="614"/>
    </row>
    <row r="75" spans="1:7" s="2" customFormat="1" ht="12.75">
      <c r="A75" s="781" t="s">
        <v>469</v>
      </c>
      <c r="B75" s="780" t="s">
        <v>594</v>
      </c>
      <c r="C75" s="769"/>
      <c r="D75" s="37"/>
      <c r="E75" s="606"/>
      <c r="F75" s="696"/>
      <c r="G75" s="614"/>
    </row>
    <row r="76" spans="1:7" s="2" customFormat="1" ht="12.75">
      <c r="A76" s="781" t="s">
        <v>470</v>
      </c>
      <c r="B76" s="780" t="s">
        <v>717</v>
      </c>
      <c r="C76" s="769"/>
      <c r="D76" s="50"/>
      <c r="E76" s="787"/>
      <c r="F76" s="694"/>
      <c r="G76" s="614"/>
    </row>
    <row r="77" spans="1:7" s="2" customFormat="1" ht="12.75">
      <c r="A77" s="785" t="s">
        <v>506</v>
      </c>
      <c r="B77" s="784" t="s">
        <v>504</v>
      </c>
      <c r="C77" s="769"/>
      <c r="D77" s="13">
        <v>1032</v>
      </c>
      <c r="E77" s="787">
        <v>36</v>
      </c>
      <c r="F77" s="694"/>
      <c r="G77" s="614"/>
    </row>
    <row r="78" spans="1:7" s="2" customFormat="1" ht="12.75">
      <c r="A78" s="781" t="s">
        <v>588</v>
      </c>
      <c r="B78" s="54" t="s">
        <v>505</v>
      </c>
      <c r="C78" s="769"/>
      <c r="D78" s="13"/>
      <c r="E78" s="787"/>
      <c r="F78" s="694"/>
      <c r="G78" s="614"/>
    </row>
    <row r="79" spans="1:7" s="2" customFormat="1" ht="12.75">
      <c r="A79" s="785" t="s">
        <v>123</v>
      </c>
      <c r="B79" s="55" t="s">
        <v>718</v>
      </c>
      <c r="C79" s="769"/>
      <c r="D79" s="37">
        <v>72369</v>
      </c>
      <c r="E79" s="787">
        <v>80518</v>
      </c>
      <c r="F79" s="694"/>
      <c r="G79" s="614"/>
    </row>
    <row r="80" spans="1:7" s="2" customFormat="1" ht="12.75">
      <c r="A80" s="785" t="s">
        <v>124</v>
      </c>
      <c r="B80" s="54" t="s">
        <v>595</v>
      </c>
      <c r="C80" s="769"/>
      <c r="D80" s="13">
        <v>31297</v>
      </c>
      <c r="E80" s="789">
        <v>35060</v>
      </c>
      <c r="F80" s="695"/>
      <c r="G80" s="614"/>
    </row>
    <row r="81" spans="1:7" s="2" customFormat="1" ht="12.75">
      <c r="A81" s="44" t="s">
        <v>507</v>
      </c>
      <c r="B81" s="29" t="s">
        <v>656</v>
      </c>
      <c r="C81" s="764">
        <v>9</v>
      </c>
      <c r="D81" s="351">
        <f>D82+D83+D86+D87</f>
        <v>10179</v>
      </c>
      <c r="E81" s="351">
        <f>+E87</f>
        <v>19052</v>
      </c>
      <c r="F81" s="695"/>
      <c r="G81" s="614" t="s">
        <v>387</v>
      </c>
    </row>
    <row r="82" spans="1:7" s="2" customFormat="1" ht="12.75">
      <c r="A82" s="30" t="s">
        <v>452</v>
      </c>
      <c r="B82" s="34" t="s">
        <v>719</v>
      </c>
      <c r="C82" s="764"/>
      <c r="D82" s="13"/>
      <c r="E82" s="35"/>
      <c r="F82" s="695"/>
      <c r="G82" s="614" t="s">
        <v>341</v>
      </c>
    </row>
    <row r="83" spans="1:7" s="2" customFormat="1" ht="12.75">
      <c r="A83" s="30" t="s">
        <v>460</v>
      </c>
      <c r="B83" s="34" t="s">
        <v>508</v>
      </c>
      <c r="C83" s="764"/>
      <c r="D83" s="352">
        <f>D84+D85</f>
        <v>0</v>
      </c>
      <c r="E83" s="352">
        <f>E84+E85</f>
        <v>0</v>
      </c>
      <c r="F83" s="382"/>
      <c r="G83" s="614"/>
    </row>
    <row r="84" spans="1:7" s="2" customFormat="1" ht="12.75">
      <c r="A84" s="30" t="s">
        <v>461</v>
      </c>
      <c r="B84" s="54" t="s">
        <v>596</v>
      </c>
      <c r="C84" s="769"/>
      <c r="D84" s="13"/>
      <c r="E84" s="26"/>
      <c r="F84" s="382"/>
      <c r="G84" s="614"/>
    </row>
    <row r="85" spans="1:7" s="2" customFormat="1" ht="12.75">
      <c r="A85" s="30" t="s">
        <v>462</v>
      </c>
      <c r="B85" s="54" t="s">
        <v>537</v>
      </c>
      <c r="C85" s="769"/>
      <c r="D85" s="13"/>
      <c r="E85" s="26"/>
      <c r="F85" s="382"/>
      <c r="G85" s="614"/>
    </row>
    <row r="86" spans="1:7" s="2" customFormat="1" ht="12.75">
      <c r="A86" s="38" t="s">
        <v>471</v>
      </c>
      <c r="B86" s="41" t="s">
        <v>720</v>
      </c>
      <c r="C86" s="766"/>
      <c r="D86" s="37"/>
      <c r="E86" s="26"/>
      <c r="F86" s="382"/>
      <c r="G86" s="614"/>
    </row>
    <row r="87" spans="1:7" s="2" customFormat="1" ht="12.75">
      <c r="A87" s="52" t="s">
        <v>487</v>
      </c>
      <c r="B87" s="34" t="s">
        <v>597</v>
      </c>
      <c r="C87" s="764"/>
      <c r="D87" s="351">
        <f>D88+D89</f>
        <v>10179</v>
      </c>
      <c r="E87" s="351">
        <f>E88+E89</f>
        <v>19052</v>
      </c>
      <c r="F87" s="382"/>
      <c r="G87" s="614"/>
    </row>
    <row r="88" spans="1:7" s="2" customFormat="1" ht="12.75">
      <c r="A88" s="30" t="s">
        <v>564</v>
      </c>
      <c r="B88" s="54" t="s">
        <v>721</v>
      </c>
      <c r="C88" s="769"/>
      <c r="D88" s="13">
        <v>-8873</v>
      </c>
      <c r="E88" s="790">
        <v>5995</v>
      </c>
      <c r="F88" s="696"/>
      <c r="G88" s="614" t="s">
        <v>342</v>
      </c>
    </row>
    <row r="89" spans="1:7" s="2" customFormat="1" ht="12.75">
      <c r="A89" s="30" t="s">
        <v>565</v>
      </c>
      <c r="B89" s="54" t="s">
        <v>722</v>
      </c>
      <c r="C89" s="769"/>
      <c r="D89" s="13">
        <v>19052</v>
      </c>
      <c r="E89" s="790">
        <v>13057</v>
      </c>
      <c r="F89" s="696"/>
      <c r="G89" s="614"/>
    </row>
    <row r="90" spans="1:7" s="2" customFormat="1" ht="12.75">
      <c r="A90" s="44" t="s">
        <v>534</v>
      </c>
      <c r="B90" s="29" t="s">
        <v>723</v>
      </c>
      <c r="C90" s="765"/>
      <c r="D90" s="11"/>
      <c r="E90" s="790"/>
      <c r="F90" s="696"/>
      <c r="G90" s="614" t="s">
        <v>298</v>
      </c>
    </row>
    <row r="91" spans="1:7" s="2" customFormat="1" ht="34.5" customHeight="1">
      <c r="A91" s="11"/>
      <c r="B91" s="48" t="s">
        <v>724</v>
      </c>
      <c r="C91" s="770"/>
      <c r="D91" s="354">
        <f>D56+D61+D81+D90</f>
        <v>323388</v>
      </c>
      <c r="E91" s="354">
        <f>E56+E61+E81+E90</f>
        <v>343051</v>
      </c>
      <c r="F91" s="382"/>
      <c r="G91" s="614"/>
    </row>
    <row r="92" spans="1:7" s="2" customFormat="1" ht="12.75">
      <c r="A92" s="8"/>
      <c r="B92" s="9"/>
      <c r="C92" s="9"/>
      <c r="D92" s="3"/>
      <c r="E92" s="3"/>
      <c r="F92" s="3"/>
      <c r="G92" s="614"/>
    </row>
    <row r="93" spans="1:6" s="60" customFormat="1" ht="12.75">
      <c r="A93" s="71"/>
      <c r="B93" s="757" t="s">
        <v>840</v>
      </c>
      <c r="C93" s="71" t="s">
        <v>110</v>
      </c>
      <c r="E93" s="74" t="s">
        <v>841</v>
      </c>
      <c r="F93" s="72"/>
    </row>
    <row r="94" spans="2:6" s="60" customFormat="1" ht="25.5" customHeight="1">
      <c r="B94" s="299" t="s">
        <v>752</v>
      </c>
      <c r="C94" s="75" t="s">
        <v>725</v>
      </c>
      <c r="E94" s="76" t="s">
        <v>726</v>
      </c>
      <c r="F94" s="76"/>
    </row>
    <row r="95" s="2" customFormat="1" ht="12.75">
      <c r="C95" s="3"/>
    </row>
    <row r="96" s="43" customFormat="1" ht="12.75">
      <c r="A96" s="42"/>
    </row>
    <row r="97" s="43" customFormat="1" ht="25.5" customHeight="1"/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1">
    <mergeCell ref="A3:E4"/>
    <mergeCell ref="A5:E5"/>
    <mergeCell ref="A6:E6"/>
    <mergeCell ref="A7:E7"/>
    <mergeCell ref="A10:C10"/>
    <mergeCell ref="A12:E12"/>
    <mergeCell ref="B15:E15"/>
    <mergeCell ref="A13:E13"/>
    <mergeCell ref="A14:E14"/>
    <mergeCell ref="A11:E11"/>
    <mergeCell ref="A8:E8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SheetLayoutView="100" zoomScalePageLayoutView="0" workbookViewId="0" topLeftCell="A7">
      <selection activeCell="D15" sqref="D15"/>
    </sheetView>
  </sheetViews>
  <sheetFormatPr defaultColWidth="9.140625" defaultRowHeight="12.75"/>
  <cols>
    <col min="1" max="1" width="5.57421875" style="498" customWidth="1"/>
    <col min="2" max="2" width="1.8515625" style="498" customWidth="1"/>
    <col min="3" max="3" width="64.140625" style="498" customWidth="1"/>
    <col min="4" max="5" width="15.7109375" style="498" customWidth="1"/>
    <col min="6" max="6" width="5.421875" style="498" customWidth="1"/>
    <col min="7" max="7" width="9.140625" style="673" customWidth="1"/>
    <col min="8" max="16384" width="9.140625" style="498" customWidth="1"/>
  </cols>
  <sheetData>
    <row r="1" spans="3:6" ht="12.75">
      <c r="C1" s="961"/>
      <c r="D1" s="961"/>
      <c r="E1" s="961"/>
      <c r="F1" s="679"/>
    </row>
    <row r="2" spans="3:6" ht="12.75">
      <c r="C2" s="473" t="s">
        <v>157</v>
      </c>
      <c r="D2" s="496"/>
      <c r="E2" s="496"/>
      <c r="F2" s="496"/>
    </row>
    <row r="3" spans="2:6" ht="12.75">
      <c r="B3" s="499"/>
      <c r="C3" s="397" t="s">
        <v>158</v>
      </c>
      <c r="D3" s="497"/>
      <c r="E3" s="497"/>
      <c r="F3" s="497"/>
    </row>
    <row r="5" spans="1:6" ht="33" customHeight="1">
      <c r="A5" s="933" t="s">
        <v>159</v>
      </c>
      <c r="B5" s="933"/>
      <c r="C5" s="933"/>
      <c r="D5" s="933"/>
      <c r="E5" s="933"/>
      <c r="F5" s="487"/>
    </row>
    <row r="6" spans="1:11" s="92" customFormat="1" ht="12.75" customHeight="1">
      <c r="A6" s="805" t="s">
        <v>838</v>
      </c>
      <c r="B6" s="805"/>
      <c r="C6" s="805"/>
      <c r="D6" s="805"/>
      <c r="E6" s="805"/>
      <c r="F6" s="733"/>
      <c r="G6" s="94"/>
      <c r="H6" s="94"/>
      <c r="I6" s="94"/>
      <c r="J6" s="94"/>
      <c r="K6" s="94"/>
    </row>
    <row r="7" spans="1:11" s="92" customFormat="1" ht="12.75" customHeight="1">
      <c r="A7" s="872" t="s">
        <v>700</v>
      </c>
      <c r="B7" s="872"/>
      <c r="C7" s="872"/>
      <c r="D7" s="872"/>
      <c r="E7" s="872"/>
      <c r="F7" s="678"/>
      <c r="G7" s="94"/>
      <c r="H7" s="94"/>
      <c r="I7" s="94"/>
      <c r="J7" s="94"/>
      <c r="K7" s="94"/>
    </row>
    <row r="8" spans="1:6" ht="12.75" customHeight="1">
      <c r="A8" s="487"/>
      <c r="B8" s="487"/>
      <c r="C8" s="487"/>
      <c r="D8" s="487"/>
      <c r="E8" s="487"/>
      <c r="F8" s="487"/>
    </row>
    <row r="9" spans="1:6" ht="12.75">
      <c r="A9" s="962" t="s">
        <v>408</v>
      </c>
      <c r="B9" s="962"/>
      <c r="C9" s="962"/>
      <c r="D9" s="962"/>
      <c r="E9" s="962"/>
      <c r="F9" s="680"/>
    </row>
    <row r="11" spans="1:6" ht="74.25" customHeight="1">
      <c r="A11" s="394" t="s">
        <v>450</v>
      </c>
      <c r="B11" s="963" t="s">
        <v>644</v>
      </c>
      <c r="C11" s="964"/>
      <c r="D11" s="394" t="s">
        <v>661</v>
      </c>
      <c r="E11" s="394" t="s">
        <v>662</v>
      </c>
      <c r="F11" s="685"/>
    </row>
    <row r="12" spans="1:6" ht="12.75">
      <c r="A12" s="393">
        <v>1</v>
      </c>
      <c r="B12" s="966">
        <v>2</v>
      </c>
      <c r="C12" s="967"/>
      <c r="D12" s="393">
        <v>3</v>
      </c>
      <c r="E12" s="500">
        <v>4</v>
      </c>
      <c r="F12" s="736"/>
    </row>
    <row r="13" spans="1:6" ht="12.75">
      <c r="A13" s="394" t="s">
        <v>539</v>
      </c>
      <c r="B13" s="959" t="s">
        <v>160</v>
      </c>
      <c r="C13" s="960"/>
      <c r="D13" s="394">
        <f>SUM(D14:D21)</f>
        <v>1992</v>
      </c>
      <c r="E13" s="394">
        <f>SUM(E14:E21)</f>
        <v>952</v>
      </c>
      <c r="F13" s="685"/>
    </row>
    <row r="14" spans="1:6" ht="12.75">
      <c r="A14" s="393" t="s">
        <v>621</v>
      </c>
      <c r="B14" s="502"/>
      <c r="C14" s="503" t="s">
        <v>567</v>
      </c>
      <c r="D14" s="393">
        <v>28</v>
      </c>
      <c r="E14" s="393">
        <v>199</v>
      </c>
      <c r="F14" s="390"/>
    </row>
    <row r="15" spans="1:8" ht="15" customHeight="1">
      <c r="A15" s="393" t="s">
        <v>622</v>
      </c>
      <c r="B15" s="502"/>
      <c r="C15" s="503" t="s">
        <v>1030</v>
      </c>
      <c r="D15" s="393"/>
      <c r="E15" s="504"/>
      <c r="F15" s="390"/>
      <c r="H15" s="674"/>
    </row>
    <row r="16" spans="1:7" ht="12.75">
      <c r="A16" s="505" t="s">
        <v>623</v>
      </c>
      <c r="B16" s="502"/>
      <c r="C16" s="503" t="s">
        <v>1031</v>
      </c>
      <c r="D16" s="393">
        <v>1349</v>
      </c>
      <c r="E16" s="393">
        <v>229</v>
      </c>
      <c r="F16" s="390"/>
      <c r="G16" s="673" t="s">
        <v>347</v>
      </c>
    </row>
    <row r="17" spans="1:6" ht="12.75">
      <c r="A17" s="505" t="s">
        <v>634</v>
      </c>
      <c r="B17" s="506"/>
      <c r="C17" s="507" t="s">
        <v>1032</v>
      </c>
      <c r="D17" s="393"/>
      <c r="E17" s="504"/>
      <c r="F17" s="390"/>
    </row>
    <row r="18" spans="1:6" ht="12.75">
      <c r="A18" s="505" t="s">
        <v>641</v>
      </c>
      <c r="B18" s="502"/>
      <c r="C18" s="503" t="s">
        <v>568</v>
      </c>
      <c r="D18" s="393"/>
      <c r="E18" s="393"/>
      <c r="F18" s="390"/>
    </row>
    <row r="19" spans="1:6" ht="12.75">
      <c r="A19" s="505" t="s">
        <v>642</v>
      </c>
      <c r="B19" s="502"/>
      <c r="C19" s="503" t="s">
        <v>1033</v>
      </c>
      <c r="D19" s="393"/>
      <c r="E19" s="393"/>
      <c r="F19" s="390"/>
    </row>
    <row r="20" spans="1:6" ht="25.5">
      <c r="A20" s="393" t="s">
        <v>902</v>
      </c>
      <c r="B20" s="502"/>
      <c r="C20" s="503" t="s">
        <v>1034</v>
      </c>
      <c r="D20" s="393"/>
      <c r="E20" s="393"/>
      <c r="F20" s="390"/>
    </row>
    <row r="21" spans="1:6" ht="12.75">
      <c r="A21" s="505" t="s">
        <v>62</v>
      </c>
      <c r="B21" s="502"/>
      <c r="C21" s="503" t="s">
        <v>1035</v>
      </c>
      <c r="D21" s="393">
        <v>615</v>
      </c>
      <c r="E21" s="393">
        <v>524</v>
      </c>
      <c r="F21" s="390"/>
    </row>
    <row r="22" spans="1:6" ht="12.75">
      <c r="A22" s="394" t="s">
        <v>540</v>
      </c>
      <c r="B22" s="959" t="s">
        <v>161</v>
      </c>
      <c r="C22" s="960"/>
      <c r="D22" s="394"/>
      <c r="E22" s="501"/>
      <c r="F22" s="737"/>
    </row>
    <row r="23" spans="1:6" ht="16.5" customHeight="1">
      <c r="A23" s="394" t="s">
        <v>541</v>
      </c>
      <c r="B23" s="959" t="s">
        <v>162</v>
      </c>
      <c r="C23" s="960"/>
      <c r="D23" s="394">
        <f>SUM(D13,D22)</f>
        <v>1992</v>
      </c>
      <c r="E23" s="394">
        <f>SUM(E13,E22)</f>
        <v>952</v>
      </c>
      <c r="F23" s="685"/>
    </row>
    <row r="24" spans="3:6" ht="12.75">
      <c r="C24" s="965"/>
      <c r="D24" s="965"/>
      <c r="E24" s="965"/>
      <c r="F24" s="575"/>
    </row>
    <row r="27" spans="1:7" s="113" customFormat="1" ht="12.75">
      <c r="A27" s="113" t="s">
        <v>85</v>
      </c>
      <c r="C27" s="158" t="s">
        <v>847</v>
      </c>
      <c r="E27" s="157"/>
      <c r="F27" s="157"/>
      <c r="G27" s="157"/>
    </row>
    <row r="28" spans="3:7" s="113" customFormat="1" ht="12.75">
      <c r="C28" s="261" t="s">
        <v>89</v>
      </c>
      <c r="E28" s="157"/>
      <c r="F28" s="157"/>
      <c r="G28" s="157"/>
    </row>
  </sheetData>
  <sheetProtection/>
  <mergeCells count="11">
    <mergeCell ref="B22:C22"/>
    <mergeCell ref="B23:C23"/>
    <mergeCell ref="C1:E1"/>
    <mergeCell ref="A5:E5"/>
    <mergeCell ref="A9:E9"/>
    <mergeCell ref="B11:C11"/>
    <mergeCell ref="C24:E24"/>
    <mergeCell ref="A6:E6"/>
    <mergeCell ref="A7:E7"/>
    <mergeCell ref="B12:C12"/>
    <mergeCell ref="B13:C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10">
      <selection activeCell="D15" sqref="D15"/>
    </sheetView>
  </sheetViews>
  <sheetFormatPr defaultColWidth="9.140625" defaultRowHeight="12.75"/>
  <cols>
    <col min="1" max="1" width="6.28125" style="104" customWidth="1"/>
    <col min="2" max="2" width="30.421875" style="104" customWidth="1"/>
    <col min="3" max="3" width="13.421875" style="104" customWidth="1"/>
    <col min="4" max="4" width="10.421875" style="104" customWidth="1"/>
    <col min="5" max="5" width="15.28125" style="104" customWidth="1"/>
    <col min="6" max="6" width="15.421875" style="104" customWidth="1"/>
    <col min="7" max="7" width="9.140625" style="104" customWidth="1"/>
    <col min="8" max="8" width="12.140625" style="104" bestFit="1" customWidth="1"/>
    <col min="9" max="9" width="11.421875" style="104" customWidth="1"/>
    <col min="10" max="10" width="9.140625" style="104" customWidth="1"/>
    <col min="11" max="11" width="5.00390625" style="738" customWidth="1"/>
    <col min="12" max="12" width="10.140625" style="104" bestFit="1" customWidth="1"/>
    <col min="13" max="16384" width="9.140625" style="104" customWidth="1"/>
  </cols>
  <sheetData>
    <row r="1" spans="1:10" ht="12.75">
      <c r="A1" s="128"/>
      <c r="B1" s="128"/>
      <c r="C1" s="128"/>
      <c r="D1" s="128"/>
      <c r="E1" s="128"/>
      <c r="F1" s="128"/>
      <c r="G1" s="128"/>
      <c r="H1" s="128" t="s">
        <v>893</v>
      </c>
      <c r="I1" s="128"/>
      <c r="J1" s="128"/>
    </row>
    <row r="2" spans="1:10" ht="12.75">
      <c r="A2" s="128"/>
      <c r="B2" s="128"/>
      <c r="C2" s="128"/>
      <c r="D2" s="128"/>
      <c r="E2" s="128"/>
      <c r="F2" s="128"/>
      <c r="G2" s="128"/>
      <c r="H2" s="128" t="s">
        <v>698</v>
      </c>
      <c r="I2" s="128"/>
      <c r="J2" s="128"/>
    </row>
    <row r="3" spans="1:11" ht="15.75" customHeight="1">
      <c r="A3" s="968" t="s">
        <v>163</v>
      </c>
      <c r="B3" s="969"/>
      <c r="C3" s="969"/>
      <c r="D3" s="969"/>
      <c r="E3" s="969"/>
      <c r="F3" s="969"/>
      <c r="G3" s="969"/>
      <c r="H3" s="969"/>
      <c r="I3" s="969"/>
      <c r="J3" s="969"/>
      <c r="K3" s="739"/>
    </row>
    <row r="4" spans="1:11" s="110" customFormat="1" ht="12.75" customHeight="1">
      <c r="A4" s="873" t="s">
        <v>838</v>
      </c>
      <c r="B4" s="873"/>
      <c r="C4" s="873"/>
      <c r="D4" s="873"/>
      <c r="E4" s="873"/>
      <c r="F4" s="873"/>
      <c r="G4" s="873"/>
      <c r="H4" s="873"/>
      <c r="I4" s="873"/>
      <c r="J4" s="873"/>
      <c r="K4" s="290"/>
    </row>
    <row r="5" spans="1:11" s="110" customFormat="1" ht="12.75" customHeight="1">
      <c r="A5" s="936" t="s">
        <v>700</v>
      </c>
      <c r="B5" s="936"/>
      <c r="C5" s="936"/>
      <c r="D5" s="936"/>
      <c r="E5" s="936"/>
      <c r="F5" s="936"/>
      <c r="G5" s="936"/>
      <c r="H5" s="936"/>
      <c r="I5" s="936"/>
      <c r="J5" s="936"/>
      <c r="K5" s="290"/>
    </row>
    <row r="6" spans="1:10" ht="12.75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1" ht="12.75">
      <c r="A7" s="849" t="s">
        <v>892</v>
      </c>
      <c r="B7" s="850"/>
      <c r="C7" s="850"/>
      <c r="D7" s="850"/>
      <c r="E7" s="850"/>
      <c r="F7" s="850"/>
      <c r="G7" s="850"/>
      <c r="H7" s="850"/>
      <c r="I7" s="850"/>
      <c r="J7" s="850"/>
      <c r="K7" s="740"/>
    </row>
    <row r="8" spans="1:10" ht="12.75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1" ht="47.25" customHeight="1">
      <c r="A9" s="971" t="s">
        <v>450</v>
      </c>
      <c r="B9" s="946" t="s">
        <v>509</v>
      </c>
      <c r="C9" s="946" t="s">
        <v>482</v>
      </c>
      <c r="D9" s="946" t="s">
        <v>483</v>
      </c>
      <c r="E9" s="946" t="s">
        <v>702</v>
      </c>
      <c r="F9" s="946"/>
      <c r="G9" s="946" t="s">
        <v>891</v>
      </c>
      <c r="H9" s="946"/>
      <c r="I9" s="946" t="s">
        <v>705</v>
      </c>
      <c r="J9" s="946" t="s">
        <v>538</v>
      </c>
      <c r="K9" s="727"/>
    </row>
    <row r="10" spans="1:11" ht="38.25">
      <c r="A10" s="972"/>
      <c r="B10" s="946"/>
      <c r="C10" s="946"/>
      <c r="D10" s="946"/>
      <c r="E10" s="79" t="s">
        <v>890</v>
      </c>
      <c r="F10" s="79" t="s">
        <v>577</v>
      </c>
      <c r="G10" s="79" t="s">
        <v>578</v>
      </c>
      <c r="H10" s="79" t="s">
        <v>348</v>
      </c>
      <c r="I10" s="946"/>
      <c r="J10" s="946"/>
      <c r="K10" s="727"/>
    </row>
    <row r="11" spans="1:11" ht="12.75">
      <c r="A11" s="82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2">
        <v>8</v>
      </c>
      <c r="I11" s="81">
        <v>9</v>
      </c>
      <c r="J11" s="81">
        <v>10</v>
      </c>
      <c r="K11" s="741"/>
    </row>
    <row r="12" spans="1:12" s="175" customFormat="1" ht="24">
      <c r="A12" s="523" t="s">
        <v>539</v>
      </c>
      <c r="B12" s="524" t="s">
        <v>648</v>
      </c>
      <c r="C12" s="523"/>
      <c r="D12" s="523">
        <v>7181</v>
      </c>
      <c r="E12" s="523"/>
      <c r="F12" s="523"/>
      <c r="G12" s="523"/>
      <c r="H12" s="523"/>
      <c r="I12" s="523"/>
      <c r="J12" s="535">
        <f>SUM(C12:I12)</f>
        <v>7181</v>
      </c>
      <c r="K12" s="742"/>
      <c r="L12" s="672">
        <v>40179</v>
      </c>
    </row>
    <row r="13" spans="1:12" s="175" customFormat="1" ht="24">
      <c r="A13" s="491" t="s">
        <v>540</v>
      </c>
      <c r="B13" s="525" t="s">
        <v>165</v>
      </c>
      <c r="C13" s="533">
        <f>SUM(C14:C15)</f>
        <v>0</v>
      </c>
      <c r="D13" s="533">
        <f aca="true" t="shared" si="0" ref="D13:J13">SUM(D14:D15)</f>
        <v>346319</v>
      </c>
      <c r="E13" s="533">
        <f t="shared" si="0"/>
        <v>0</v>
      </c>
      <c r="F13" s="533">
        <f t="shared" si="0"/>
        <v>0</v>
      </c>
      <c r="G13" s="533">
        <f t="shared" si="0"/>
        <v>0</v>
      </c>
      <c r="H13" s="533">
        <f t="shared" si="0"/>
        <v>0</v>
      </c>
      <c r="I13" s="533">
        <f t="shared" si="0"/>
        <v>0</v>
      </c>
      <c r="J13" s="533">
        <f t="shared" si="0"/>
        <v>346319</v>
      </c>
      <c r="K13" s="743"/>
      <c r="L13" s="205"/>
    </row>
    <row r="14" spans="1:12" s="175" customFormat="1" ht="12.75">
      <c r="A14" s="491" t="s">
        <v>624</v>
      </c>
      <c r="B14" s="526" t="s">
        <v>889</v>
      </c>
      <c r="C14" s="491"/>
      <c r="D14" s="491">
        <f>327298-923</f>
        <v>326375</v>
      </c>
      <c r="E14" s="491"/>
      <c r="F14" s="491"/>
      <c r="G14" s="491"/>
      <c r="H14" s="491"/>
      <c r="I14" s="491"/>
      <c r="J14" s="533">
        <f aca="true" t="shared" si="1" ref="J14:J32">SUM(C14:I14)</f>
        <v>326375</v>
      </c>
      <c r="K14" s="743"/>
      <c r="L14" s="205"/>
    </row>
    <row r="15" spans="1:12" s="175" customFormat="1" ht="24">
      <c r="A15" s="491" t="s">
        <v>630</v>
      </c>
      <c r="B15" s="526" t="s">
        <v>888</v>
      </c>
      <c r="C15" s="491"/>
      <c r="D15" s="491">
        <v>19944</v>
      </c>
      <c r="E15" s="491"/>
      <c r="F15" s="491"/>
      <c r="G15" s="491"/>
      <c r="H15" s="491"/>
      <c r="I15" s="491"/>
      <c r="J15" s="533">
        <f t="shared" si="1"/>
        <v>19944</v>
      </c>
      <c r="K15" s="743"/>
      <c r="L15" s="205"/>
    </row>
    <row r="16" spans="1:12" s="175" customFormat="1" ht="24">
      <c r="A16" s="491" t="s">
        <v>541</v>
      </c>
      <c r="B16" s="525" t="s">
        <v>887</v>
      </c>
      <c r="C16" s="533">
        <f>SUM(C17:C20)</f>
        <v>0</v>
      </c>
      <c r="D16" s="533">
        <f aca="true" t="shared" si="2" ref="D16:J16">SUM(D17:D20)</f>
        <v>348954</v>
      </c>
      <c r="E16" s="533">
        <f t="shared" si="2"/>
        <v>0</v>
      </c>
      <c r="F16" s="533">
        <f t="shared" si="2"/>
        <v>0</v>
      </c>
      <c r="G16" s="533">
        <f t="shared" si="2"/>
        <v>0</v>
      </c>
      <c r="H16" s="533">
        <f t="shared" si="2"/>
        <v>0</v>
      </c>
      <c r="I16" s="533">
        <f t="shared" si="2"/>
        <v>0</v>
      </c>
      <c r="J16" s="533">
        <f t="shared" si="2"/>
        <v>348954</v>
      </c>
      <c r="K16" s="743"/>
      <c r="L16" s="205"/>
    </row>
    <row r="17" spans="1:12" s="175" customFormat="1" ht="12.75">
      <c r="A17" s="491" t="s">
        <v>625</v>
      </c>
      <c r="B17" s="526" t="s">
        <v>885</v>
      </c>
      <c r="C17" s="523"/>
      <c r="D17" s="523"/>
      <c r="E17" s="523"/>
      <c r="F17" s="523"/>
      <c r="G17" s="523"/>
      <c r="H17" s="523"/>
      <c r="I17" s="523"/>
      <c r="J17" s="533">
        <f t="shared" si="1"/>
        <v>0</v>
      </c>
      <c r="K17" s="743"/>
      <c r="L17" s="205"/>
    </row>
    <row r="18" spans="1:12" s="175" customFormat="1" ht="12.75">
      <c r="A18" s="491" t="s">
        <v>626</v>
      </c>
      <c r="B18" s="526" t="s">
        <v>884</v>
      </c>
      <c r="C18" s="523"/>
      <c r="D18" s="523"/>
      <c r="E18" s="523"/>
      <c r="F18" s="523"/>
      <c r="G18" s="523"/>
      <c r="H18" s="523"/>
      <c r="I18" s="523"/>
      <c r="J18" s="533">
        <f t="shared" si="1"/>
        <v>0</v>
      </c>
      <c r="K18" s="743"/>
      <c r="L18" s="205"/>
    </row>
    <row r="19" spans="1:12" s="175" customFormat="1" ht="12.75">
      <c r="A19" s="491" t="s">
        <v>627</v>
      </c>
      <c r="B19" s="526" t="s">
        <v>883</v>
      </c>
      <c r="C19" s="523"/>
      <c r="D19" s="491">
        <v>348954</v>
      </c>
      <c r="E19" s="523"/>
      <c r="F19" s="523"/>
      <c r="G19" s="523"/>
      <c r="H19" s="523"/>
      <c r="I19" s="523"/>
      <c r="J19" s="533">
        <f t="shared" si="1"/>
        <v>348954</v>
      </c>
      <c r="K19" s="743"/>
      <c r="L19" s="205" t="s">
        <v>331</v>
      </c>
    </row>
    <row r="20" spans="1:12" s="175" customFormat="1" ht="12.75">
      <c r="A20" s="491" t="s">
        <v>632</v>
      </c>
      <c r="B20" s="526" t="s">
        <v>882</v>
      </c>
      <c r="C20" s="523"/>
      <c r="D20" s="523"/>
      <c r="E20" s="523"/>
      <c r="F20" s="523"/>
      <c r="G20" s="523"/>
      <c r="H20" s="523"/>
      <c r="I20" s="523"/>
      <c r="J20" s="533">
        <f t="shared" si="1"/>
        <v>0</v>
      </c>
      <c r="K20" s="743"/>
      <c r="L20" s="205"/>
    </row>
    <row r="21" spans="1:12" s="175" customFormat="1" ht="12.75">
      <c r="A21" s="491" t="s">
        <v>542</v>
      </c>
      <c r="B21" s="525" t="s">
        <v>649</v>
      </c>
      <c r="C21" s="523"/>
      <c r="D21" s="523"/>
      <c r="E21" s="523"/>
      <c r="F21" s="523"/>
      <c r="G21" s="523"/>
      <c r="H21" s="523"/>
      <c r="I21" s="523"/>
      <c r="J21" s="533">
        <f t="shared" si="1"/>
        <v>0</v>
      </c>
      <c r="K21" s="743"/>
      <c r="L21" s="205"/>
    </row>
    <row r="22" spans="1:12" s="175" customFormat="1" ht="24" customHeight="1">
      <c r="A22" s="523" t="s">
        <v>543</v>
      </c>
      <c r="B22" s="527" t="s">
        <v>166</v>
      </c>
      <c r="C22" s="534">
        <f>C12+C13-C16+C21</f>
        <v>0</v>
      </c>
      <c r="D22" s="534">
        <f aca="true" t="shared" si="3" ref="D22:J22">D12+D13-D16+D21</f>
        <v>4546</v>
      </c>
      <c r="E22" s="534">
        <f t="shared" si="3"/>
        <v>0</v>
      </c>
      <c r="F22" s="534">
        <f t="shared" si="3"/>
        <v>0</v>
      </c>
      <c r="G22" s="534">
        <f t="shared" si="3"/>
        <v>0</v>
      </c>
      <c r="H22" s="534">
        <f t="shared" si="3"/>
        <v>0</v>
      </c>
      <c r="I22" s="534">
        <f t="shared" si="3"/>
        <v>0</v>
      </c>
      <c r="J22" s="534">
        <f t="shared" si="3"/>
        <v>4546</v>
      </c>
      <c r="K22" s="742"/>
      <c r="L22" s="205"/>
    </row>
    <row r="23" spans="1:12" s="175" customFormat="1" ht="24">
      <c r="A23" s="491" t="s">
        <v>773</v>
      </c>
      <c r="B23" s="522" t="s">
        <v>886</v>
      </c>
      <c r="C23" s="523"/>
      <c r="D23" s="523"/>
      <c r="E23" s="523"/>
      <c r="F23" s="523"/>
      <c r="G23" s="523"/>
      <c r="H23" s="523"/>
      <c r="I23" s="523"/>
      <c r="J23" s="533">
        <f t="shared" si="1"/>
        <v>0</v>
      </c>
      <c r="K23" s="743"/>
      <c r="L23" s="205"/>
    </row>
    <row r="24" spans="1:12" s="175" customFormat="1" ht="36">
      <c r="A24" s="491" t="s">
        <v>772</v>
      </c>
      <c r="B24" s="522" t="s">
        <v>164</v>
      </c>
      <c r="C24" s="523"/>
      <c r="D24" s="523"/>
      <c r="E24" s="523"/>
      <c r="F24" s="523"/>
      <c r="G24" s="523"/>
      <c r="H24" s="523"/>
      <c r="I24" s="523"/>
      <c r="J24" s="533">
        <f t="shared" si="1"/>
        <v>0</v>
      </c>
      <c r="K24" s="743"/>
      <c r="L24" s="205"/>
    </row>
    <row r="25" spans="1:12" s="175" customFormat="1" ht="24">
      <c r="A25" s="491" t="s">
        <v>770</v>
      </c>
      <c r="B25" s="528" t="s">
        <v>167</v>
      </c>
      <c r="C25" s="523"/>
      <c r="D25" s="523"/>
      <c r="E25" s="523"/>
      <c r="F25" s="523"/>
      <c r="G25" s="523"/>
      <c r="H25" s="523"/>
      <c r="I25" s="523"/>
      <c r="J25" s="533">
        <f t="shared" si="1"/>
        <v>0</v>
      </c>
      <c r="K25" s="743"/>
      <c r="L25" s="205"/>
    </row>
    <row r="26" spans="1:12" s="175" customFormat="1" ht="24">
      <c r="A26" s="491" t="s">
        <v>769</v>
      </c>
      <c r="B26" s="528" t="s">
        <v>168</v>
      </c>
      <c r="C26" s="523"/>
      <c r="D26" s="523"/>
      <c r="E26" s="523"/>
      <c r="F26" s="523"/>
      <c r="G26" s="523"/>
      <c r="H26" s="523"/>
      <c r="I26" s="523"/>
      <c r="J26" s="533">
        <f t="shared" si="1"/>
        <v>0</v>
      </c>
      <c r="K26" s="743"/>
      <c r="L26" s="205"/>
    </row>
    <row r="27" spans="1:12" s="175" customFormat="1" ht="48">
      <c r="A27" s="491" t="s">
        <v>768</v>
      </c>
      <c r="B27" s="528" t="s">
        <v>169</v>
      </c>
      <c r="C27" s="535">
        <f>SUM(C28:C31)</f>
        <v>0</v>
      </c>
      <c r="D27" s="535">
        <f aca="true" t="shared" si="4" ref="D27:J27">SUM(D28:D31)</f>
        <v>0</v>
      </c>
      <c r="E27" s="535">
        <f t="shared" si="4"/>
        <v>0</v>
      </c>
      <c r="F27" s="535">
        <f t="shared" si="4"/>
        <v>0</v>
      </c>
      <c r="G27" s="535">
        <f t="shared" si="4"/>
        <v>0</v>
      </c>
      <c r="H27" s="535">
        <f t="shared" si="4"/>
        <v>0</v>
      </c>
      <c r="I27" s="535">
        <f t="shared" si="4"/>
        <v>0</v>
      </c>
      <c r="J27" s="535">
        <f t="shared" si="4"/>
        <v>0</v>
      </c>
      <c r="K27" s="742"/>
      <c r="L27" s="205"/>
    </row>
    <row r="28" spans="1:12" s="175" customFormat="1" ht="12.75">
      <c r="A28" s="491" t="s">
        <v>170</v>
      </c>
      <c r="B28" s="529" t="s">
        <v>885</v>
      </c>
      <c r="C28" s="523"/>
      <c r="D28" s="523"/>
      <c r="E28" s="523"/>
      <c r="F28" s="523"/>
      <c r="G28" s="523"/>
      <c r="H28" s="523"/>
      <c r="I28" s="523"/>
      <c r="J28" s="533">
        <f t="shared" si="1"/>
        <v>0</v>
      </c>
      <c r="K28" s="743"/>
      <c r="L28" s="205"/>
    </row>
    <row r="29" spans="1:12" s="175" customFormat="1" ht="12.75">
      <c r="A29" s="491" t="s">
        <v>171</v>
      </c>
      <c r="B29" s="529" t="s">
        <v>884</v>
      </c>
      <c r="C29" s="523"/>
      <c r="D29" s="523"/>
      <c r="E29" s="523"/>
      <c r="F29" s="523"/>
      <c r="G29" s="523"/>
      <c r="H29" s="523"/>
      <c r="I29" s="523"/>
      <c r="J29" s="533">
        <f t="shared" si="1"/>
        <v>0</v>
      </c>
      <c r="K29" s="743"/>
      <c r="L29" s="205"/>
    </row>
    <row r="30" spans="1:12" s="175" customFormat="1" ht="12.75">
      <c r="A30" s="491" t="s">
        <v>172</v>
      </c>
      <c r="B30" s="529" t="s">
        <v>883</v>
      </c>
      <c r="C30" s="523"/>
      <c r="D30" s="523"/>
      <c r="E30" s="523"/>
      <c r="F30" s="523"/>
      <c r="G30" s="523"/>
      <c r="H30" s="523"/>
      <c r="I30" s="523"/>
      <c r="J30" s="533">
        <f t="shared" si="1"/>
        <v>0</v>
      </c>
      <c r="K30" s="743"/>
      <c r="L30" s="205"/>
    </row>
    <row r="31" spans="1:12" s="175" customFormat="1" ht="12.75">
      <c r="A31" s="491" t="s">
        <v>173</v>
      </c>
      <c r="B31" s="529" t="s">
        <v>882</v>
      </c>
      <c r="C31" s="523"/>
      <c r="D31" s="523"/>
      <c r="E31" s="523"/>
      <c r="F31" s="523"/>
      <c r="G31" s="523"/>
      <c r="H31" s="523"/>
      <c r="I31" s="523"/>
      <c r="J31" s="533">
        <f t="shared" si="1"/>
        <v>0</v>
      </c>
      <c r="K31" s="743"/>
      <c r="L31" s="205"/>
    </row>
    <row r="32" spans="1:12" s="175" customFormat="1" ht="12.75">
      <c r="A32" s="491" t="s">
        <v>766</v>
      </c>
      <c r="B32" s="528" t="s">
        <v>881</v>
      </c>
      <c r="C32" s="523"/>
      <c r="D32" s="523"/>
      <c r="E32" s="523"/>
      <c r="F32" s="523"/>
      <c r="G32" s="523"/>
      <c r="H32" s="523"/>
      <c r="I32" s="523"/>
      <c r="J32" s="533">
        <f t="shared" si="1"/>
        <v>0</v>
      </c>
      <c r="K32" s="743"/>
      <c r="L32" s="205"/>
    </row>
    <row r="33" spans="1:12" s="175" customFormat="1" ht="27.75" customHeight="1">
      <c r="A33" s="523" t="s">
        <v>764</v>
      </c>
      <c r="B33" s="530" t="s">
        <v>174</v>
      </c>
      <c r="C33" s="535">
        <f>C23+C24+C25-C26-C27+C32</f>
        <v>0</v>
      </c>
      <c r="D33" s="535">
        <f aca="true" t="shared" si="5" ref="D33:I33">D23+D24+D25-D26-D27+D32</f>
        <v>0</v>
      </c>
      <c r="E33" s="535">
        <f t="shared" si="5"/>
        <v>0</v>
      </c>
      <c r="F33" s="535">
        <f t="shared" si="5"/>
        <v>0</v>
      </c>
      <c r="G33" s="535">
        <f t="shared" si="5"/>
        <v>0</v>
      </c>
      <c r="H33" s="535">
        <f t="shared" si="5"/>
        <v>0</v>
      </c>
      <c r="I33" s="535">
        <f t="shared" si="5"/>
        <v>0</v>
      </c>
      <c r="J33" s="535">
        <f>J23+J24+J25-J26-J27+J32</f>
        <v>0</v>
      </c>
      <c r="K33" s="742"/>
      <c r="L33" s="205"/>
    </row>
    <row r="34" spans="1:12" s="175" customFormat="1" ht="24">
      <c r="A34" s="523" t="s">
        <v>762</v>
      </c>
      <c r="B34" s="530" t="s">
        <v>175</v>
      </c>
      <c r="C34" s="535">
        <f>C22-C33</f>
        <v>0</v>
      </c>
      <c r="D34" s="535">
        <f aca="true" t="shared" si="6" ref="D34:J34">D22-D33</f>
        <v>4546</v>
      </c>
      <c r="E34" s="535">
        <f t="shared" si="6"/>
        <v>0</v>
      </c>
      <c r="F34" s="535">
        <f t="shared" si="6"/>
        <v>0</v>
      </c>
      <c r="G34" s="535">
        <f t="shared" si="6"/>
        <v>0</v>
      </c>
      <c r="H34" s="535">
        <f t="shared" si="6"/>
        <v>0</v>
      </c>
      <c r="I34" s="535">
        <f t="shared" si="6"/>
        <v>0</v>
      </c>
      <c r="J34" s="535">
        <f t="shared" si="6"/>
        <v>4546</v>
      </c>
      <c r="K34" s="742"/>
      <c r="L34" s="205" t="s">
        <v>332</v>
      </c>
    </row>
    <row r="35" spans="1:12" s="175" customFormat="1" ht="24">
      <c r="A35" s="523" t="s">
        <v>760</v>
      </c>
      <c r="B35" s="530" t="s">
        <v>880</v>
      </c>
      <c r="C35" s="535">
        <f>C12-C23</f>
        <v>0</v>
      </c>
      <c r="D35" s="535">
        <f aca="true" t="shared" si="7" ref="D35:J35">D12-D23</f>
        <v>7181</v>
      </c>
      <c r="E35" s="535">
        <f t="shared" si="7"/>
        <v>0</v>
      </c>
      <c r="F35" s="535">
        <f t="shared" si="7"/>
        <v>0</v>
      </c>
      <c r="G35" s="535">
        <f t="shared" si="7"/>
        <v>0</v>
      </c>
      <c r="H35" s="535">
        <f t="shared" si="7"/>
        <v>0</v>
      </c>
      <c r="I35" s="535">
        <f t="shared" si="7"/>
        <v>0</v>
      </c>
      <c r="J35" s="535">
        <f t="shared" si="7"/>
        <v>7181</v>
      </c>
      <c r="K35" s="742"/>
      <c r="L35" s="205"/>
    </row>
    <row r="36" spans="1:12" s="175" customFormat="1" ht="15" customHeight="1">
      <c r="A36" s="531"/>
      <c r="B36" s="531"/>
      <c r="C36" s="21"/>
      <c r="D36" s="21"/>
      <c r="E36" s="532"/>
      <c r="F36" s="21"/>
      <c r="G36" s="21"/>
      <c r="H36" s="21"/>
      <c r="I36" s="21"/>
      <c r="J36" s="21"/>
      <c r="K36" s="744"/>
      <c r="L36" s="205"/>
    </row>
    <row r="37" spans="1:12" s="175" customFormat="1" ht="12.75" customHeight="1">
      <c r="A37" s="970" t="s">
        <v>176</v>
      </c>
      <c r="B37" s="970"/>
      <c r="C37" s="970"/>
      <c r="D37" s="970"/>
      <c r="E37" s="970"/>
      <c r="F37" s="970"/>
      <c r="G37" s="970"/>
      <c r="H37" s="21"/>
      <c r="I37" s="21"/>
      <c r="J37" s="21"/>
      <c r="K37" s="744"/>
      <c r="L37" s="205"/>
    </row>
    <row r="39" spans="1:11" s="113" customFormat="1" ht="12.75">
      <c r="A39" s="113" t="s">
        <v>85</v>
      </c>
      <c r="C39" s="158" t="s">
        <v>847</v>
      </c>
      <c r="D39" s="158"/>
      <c r="E39" s="158"/>
      <c r="F39" s="157"/>
      <c r="K39" s="163"/>
    </row>
    <row r="40" spans="3:11" s="113" customFormat="1" ht="12.75">
      <c r="C40" s="157" t="s">
        <v>89</v>
      </c>
      <c r="E40" s="157"/>
      <c r="F40" s="157"/>
      <c r="K40" s="163"/>
    </row>
  </sheetData>
  <sheetProtection/>
  <mergeCells count="13">
    <mergeCell ref="B9:B10"/>
    <mergeCell ref="C9:C10"/>
    <mergeCell ref="D9:D10"/>
    <mergeCell ref="A3:J3"/>
    <mergeCell ref="A7:J7"/>
    <mergeCell ref="G9:H9"/>
    <mergeCell ref="A37:G37"/>
    <mergeCell ref="J9:J10"/>
    <mergeCell ref="A4:J4"/>
    <mergeCell ref="A5:J5"/>
    <mergeCell ref="E9:F9"/>
    <mergeCell ref="I9:I10"/>
    <mergeCell ref="A9:A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20"/>
  <sheetViews>
    <sheetView showGridLines="0" zoomScaleSheetLayoutView="100" zoomScalePageLayoutView="0" workbookViewId="0" topLeftCell="C1">
      <selection activeCell="O23" sqref="O23"/>
    </sheetView>
  </sheetViews>
  <sheetFormatPr defaultColWidth="9.140625" defaultRowHeight="12.75"/>
  <cols>
    <col min="1" max="1" width="4.57421875" style="513" customWidth="1"/>
    <col min="2" max="2" width="62.421875" style="513" customWidth="1"/>
    <col min="3" max="3" width="14.00390625" style="513" customWidth="1"/>
    <col min="4" max="4" width="10.421875" style="513" customWidth="1"/>
    <col min="5" max="5" width="12.28125" style="513" customWidth="1"/>
    <col min="6" max="6" width="11.421875" style="513" customWidth="1"/>
    <col min="7" max="7" width="9.140625" style="513" customWidth="1"/>
    <col min="8" max="8" width="12.00390625" style="513" customWidth="1"/>
    <col min="9" max="9" width="10.421875" style="513" customWidth="1"/>
    <col min="10" max="16384" width="9.140625" style="513" customWidth="1"/>
  </cols>
  <sheetData>
    <row r="1" spans="1:10" ht="12.75">
      <c r="A1" s="512"/>
      <c r="B1" s="512"/>
      <c r="C1" s="512"/>
      <c r="D1" s="512"/>
      <c r="E1" s="512"/>
      <c r="F1" s="512"/>
      <c r="G1" s="512"/>
      <c r="H1" s="510"/>
      <c r="I1" s="512"/>
      <c r="J1" s="512"/>
    </row>
    <row r="2" spans="1:10" ht="12.75">
      <c r="A2" s="512"/>
      <c r="B2" s="512"/>
      <c r="C2" s="512"/>
      <c r="D2" s="512"/>
      <c r="E2" s="512"/>
      <c r="F2" s="512"/>
      <c r="G2" s="512"/>
      <c r="H2" s="514" t="s">
        <v>177</v>
      </c>
      <c r="I2" s="512"/>
      <c r="J2" s="512"/>
    </row>
    <row r="3" spans="1:10" ht="12.75">
      <c r="A3" s="512"/>
      <c r="B3" s="512"/>
      <c r="C3" s="512"/>
      <c r="D3" s="512"/>
      <c r="E3" s="512"/>
      <c r="F3" s="512"/>
      <c r="G3" s="512"/>
      <c r="H3" s="514" t="s">
        <v>178</v>
      </c>
      <c r="I3" s="512"/>
      <c r="J3" s="512"/>
    </row>
    <row r="4" spans="1:10" ht="9" customHeight="1">
      <c r="A4" s="512"/>
      <c r="B4" s="512"/>
      <c r="C4" s="512"/>
      <c r="D4" s="512"/>
      <c r="E4" s="512"/>
      <c r="F4" s="512"/>
      <c r="G4" s="512"/>
      <c r="H4" s="512"/>
      <c r="I4" s="512"/>
      <c r="J4" s="512"/>
    </row>
    <row r="5" spans="1:10" ht="37.5" customHeight="1">
      <c r="A5" s="974" t="s">
        <v>179</v>
      </c>
      <c r="B5" s="975"/>
      <c r="C5" s="975"/>
      <c r="D5" s="975"/>
      <c r="E5" s="975"/>
      <c r="F5" s="975"/>
      <c r="G5" s="975"/>
      <c r="H5" s="975"/>
      <c r="I5" s="975"/>
      <c r="J5" s="975"/>
    </row>
    <row r="6" spans="1:10" ht="9" customHeight="1">
      <c r="A6" s="512"/>
      <c r="B6" s="512"/>
      <c r="C6" s="512"/>
      <c r="D6" s="512"/>
      <c r="E6" s="512"/>
      <c r="F6" s="512"/>
      <c r="G6" s="512"/>
      <c r="H6" s="512"/>
      <c r="I6" s="512"/>
      <c r="J6" s="512"/>
    </row>
    <row r="7" spans="1:10" ht="34.5" customHeight="1">
      <c r="A7" s="974" t="s">
        <v>180</v>
      </c>
      <c r="B7" s="975"/>
      <c r="C7" s="975"/>
      <c r="D7" s="975"/>
      <c r="E7" s="975"/>
      <c r="F7" s="975"/>
      <c r="G7" s="975"/>
      <c r="H7" s="975"/>
      <c r="I7" s="975"/>
      <c r="J7" s="975"/>
    </row>
    <row r="8" spans="1:10" ht="12.75">
      <c r="A8" s="512"/>
      <c r="B8" s="512"/>
      <c r="C8" s="512"/>
      <c r="D8" s="512"/>
      <c r="E8" s="512"/>
      <c r="F8" s="512"/>
      <c r="G8" s="512"/>
      <c r="H8" s="512"/>
      <c r="I8" s="512"/>
      <c r="J8" s="512"/>
    </row>
    <row r="9" spans="1:10" ht="41.25" customHeight="1">
      <c r="A9" s="976" t="s">
        <v>450</v>
      </c>
      <c r="B9" s="977" t="s">
        <v>509</v>
      </c>
      <c r="C9" s="977" t="s">
        <v>482</v>
      </c>
      <c r="D9" s="977" t="s">
        <v>483</v>
      </c>
      <c r="E9" s="977" t="s">
        <v>702</v>
      </c>
      <c r="F9" s="977"/>
      <c r="G9" s="977" t="s">
        <v>891</v>
      </c>
      <c r="H9" s="977"/>
      <c r="I9" s="977" t="s">
        <v>705</v>
      </c>
      <c r="J9" s="977" t="s">
        <v>538</v>
      </c>
    </row>
    <row r="10" spans="1:10" ht="45" customHeight="1">
      <c r="A10" s="976"/>
      <c r="B10" s="977"/>
      <c r="C10" s="977"/>
      <c r="D10" s="977"/>
      <c r="E10" s="409" t="s">
        <v>890</v>
      </c>
      <c r="F10" s="409" t="s">
        <v>577</v>
      </c>
      <c r="G10" s="409" t="s">
        <v>578</v>
      </c>
      <c r="H10" s="409" t="s">
        <v>348</v>
      </c>
      <c r="I10" s="977"/>
      <c r="J10" s="977"/>
    </row>
    <row r="11" spans="1:10" ht="12.75">
      <c r="A11" s="408">
        <v>1</v>
      </c>
      <c r="B11" s="407">
        <v>2</v>
      </c>
      <c r="C11" s="407">
        <v>3</v>
      </c>
      <c r="D11" s="407">
        <v>4</v>
      </c>
      <c r="E11" s="407">
        <v>5</v>
      </c>
      <c r="F11" s="407">
        <v>6</v>
      </c>
      <c r="G11" s="407">
        <v>7</v>
      </c>
      <c r="H11" s="408">
        <v>8</v>
      </c>
      <c r="I11" s="407">
        <v>9</v>
      </c>
      <c r="J11" s="407">
        <v>10</v>
      </c>
    </row>
    <row r="12" spans="1:10" ht="25.5">
      <c r="A12" s="515" t="s">
        <v>539</v>
      </c>
      <c r="B12" s="516" t="s">
        <v>181</v>
      </c>
      <c r="C12" s="511"/>
      <c r="D12" s="511"/>
      <c r="E12" s="508"/>
      <c r="F12" s="508"/>
      <c r="G12" s="508"/>
      <c r="H12" s="508"/>
      <c r="I12" s="508"/>
      <c r="J12" s="508"/>
    </row>
    <row r="13" spans="1:10" ht="25.5">
      <c r="A13" s="515" t="s">
        <v>540</v>
      </c>
      <c r="B13" s="517" t="s">
        <v>182</v>
      </c>
      <c r="C13" s="511"/>
      <c r="D13" s="511"/>
      <c r="E13" s="509"/>
      <c r="F13" s="509"/>
      <c r="G13" s="509"/>
      <c r="H13" s="509"/>
      <c r="I13" s="509"/>
      <c r="J13" s="509"/>
    </row>
    <row r="14" spans="1:10" s="536" customFormat="1" ht="8.25" customHeight="1">
      <c r="A14" s="521"/>
      <c r="B14" s="521"/>
      <c r="C14" s="521"/>
      <c r="D14" s="521"/>
      <c r="E14" s="521"/>
      <c r="F14" s="521"/>
      <c r="G14" s="521"/>
      <c r="H14" s="521"/>
      <c r="I14" s="521"/>
      <c r="J14" s="521"/>
    </row>
    <row r="15" spans="1:10" s="536" customFormat="1" ht="7.5" customHeight="1">
      <c r="A15" s="973"/>
      <c r="B15" s="973"/>
      <c r="C15" s="973"/>
      <c r="D15" s="973"/>
      <c r="E15" s="973"/>
      <c r="F15" s="973"/>
      <c r="G15" s="973"/>
      <c r="H15" s="973"/>
      <c r="I15" s="973"/>
      <c r="J15" s="973"/>
    </row>
    <row r="16" spans="1:10" ht="12.75">
      <c r="A16" s="514" t="s">
        <v>183</v>
      </c>
      <c r="B16" s="512"/>
      <c r="C16" s="512"/>
      <c r="D16" s="512"/>
      <c r="E16" s="512"/>
      <c r="F16" s="512"/>
      <c r="G16" s="512"/>
      <c r="H16" s="512"/>
      <c r="I16" s="512"/>
      <c r="J16" s="512"/>
    </row>
    <row r="17" spans="1:10" ht="12.75">
      <c r="A17" s="512"/>
      <c r="B17" s="512"/>
      <c r="C17" s="512"/>
      <c r="D17" s="512"/>
      <c r="E17" s="512"/>
      <c r="F17" s="512"/>
      <c r="G17" s="512"/>
      <c r="H17" s="512"/>
      <c r="I17" s="512"/>
      <c r="J17" s="512"/>
    </row>
    <row r="18" spans="1:10" ht="12.75">
      <c r="A18" s="512"/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ht="12.75">
      <c r="A19" s="512"/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ht="12.75">
      <c r="A20" s="512"/>
      <c r="B20" s="512"/>
      <c r="C20" s="512"/>
      <c r="D20" s="512"/>
      <c r="E20" s="512"/>
      <c r="F20" s="512"/>
      <c r="G20" s="512"/>
      <c r="H20" s="512"/>
      <c r="I20" s="512"/>
      <c r="J20" s="512"/>
    </row>
  </sheetData>
  <sheetProtection/>
  <mergeCells count="11">
    <mergeCell ref="J9:J10"/>
    <mergeCell ref="A15:J15"/>
    <mergeCell ref="A5:J5"/>
    <mergeCell ref="A7:J7"/>
    <mergeCell ref="A9:A10"/>
    <mergeCell ref="B9:B10"/>
    <mergeCell ref="C9:C10"/>
    <mergeCell ref="D9:D10"/>
    <mergeCell ref="E9:F9"/>
    <mergeCell ref="G9:H9"/>
    <mergeCell ref="I9:I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zoomScalePageLayoutView="0" workbookViewId="0" topLeftCell="A4">
      <selection activeCell="D23" sqref="D23"/>
    </sheetView>
  </sheetViews>
  <sheetFormatPr defaultColWidth="9.140625" defaultRowHeight="12.75"/>
  <cols>
    <col min="1" max="1" width="5.57421875" style="113" customWidth="1"/>
    <col min="2" max="2" width="1.8515625" style="113" customWidth="1"/>
    <col min="3" max="3" width="52.00390625" style="113" customWidth="1"/>
    <col min="4" max="5" width="15.7109375" style="113" customWidth="1"/>
    <col min="6" max="16384" width="9.140625" style="113" customWidth="1"/>
  </cols>
  <sheetData>
    <row r="1" spans="1:5" ht="12.75">
      <c r="A1" s="92"/>
      <c r="B1" s="92"/>
      <c r="C1" s="92"/>
      <c r="E1" s="118" t="s">
        <v>894</v>
      </c>
    </row>
    <row r="2" spans="1:5" ht="12.75">
      <c r="A2" s="92"/>
      <c r="B2" s="92"/>
      <c r="C2" s="117"/>
      <c r="D2" s="129" t="s">
        <v>895</v>
      </c>
      <c r="E2" s="129"/>
    </row>
    <row r="3" spans="1:5" s="461" customFormat="1" ht="33" customHeight="1">
      <c r="A3" s="804" t="s">
        <v>184</v>
      </c>
      <c r="B3" s="804"/>
      <c r="C3" s="804"/>
      <c r="D3" s="804"/>
      <c r="E3" s="804"/>
    </row>
    <row r="4" spans="1:10" s="110" customFormat="1" ht="12.75" customHeight="1">
      <c r="A4" s="978" t="s">
        <v>838</v>
      </c>
      <c r="B4" s="978"/>
      <c r="C4" s="978"/>
      <c r="D4" s="978"/>
      <c r="E4" s="978"/>
      <c r="F4" s="93"/>
      <c r="G4" s="93"/>
      <c r="H4" s="93"/>
      <c r="I4" s="93"/>
      <c r="J4" s="93"/>
    </row>
    <row r="5" spans="1:10" s="110" customFormat="1" ht="12.75" customHeight="1">
      <c r="A5" s="872" t="s">
        <v>700</v>
      </c>
      <c r="B5" s="872"/>
      <c r="C5" s="872"/>
      <c r="D5" s="872"/>
      <c r="E5" s="872"/>
      <c r="F5" s="93"/>
      <c r="G5" s="93"/>
      <c r="H5" s="93"/>
      <c r="I5" s="93"/>
      <c r="J5" s="93"/>
    </row>
    <row r="6" spans="1:5" ht="12.75" customHeight="1">
      <c r="A6" s="105"/>
      <c r="B6" s="105"/>
      <c r="C6" s="105"/>
      <c r="D6" s="105"/>
      <c r="E6" s="105"/>
    </row>
    <row r="7" spans="1:5" ht="15" customHeight="1">
      <c r="A7" s="858" t="s">
        <v>896</v>
      </c>
      <c r="B7" s="858"/>
      <c r="C7" s="858"/>
      <c r="D7" s="858"/>
      <c r="E7" s="858"/>
    </row>
    <row r="8" spans="1:5" ht="12.75">
      <c r="A8" s="92"/>
      <c r="B8" s="92"/>
      <c r="C8" s="92"/>
      <c r="D8" s="92"/>
      <c r="E8" s="92"/>
    </row>
    <row r="9" spans="1:5" ht="38.25" customHeight="1">
      <c r="A9" s="77" t="s">
        <v>450</v>
      </c>
      <c r="B9" s="946" t="s">
        <v>644</v>
      </c>
      <c r="C9" s="947"/>
      <c r="D9" s="77" t="s">
        <v>664</v>
      </c>
      <c r="E9" s="77" t="s">
        <v>665</v>
      </c>
    </row>
    <row r="10" spans="1:5" ht="12.75">
      <c r="A10" s="116">
        <v>1</v>
      </c>
      <c r="B10" s="948">
        <v>2</v>
      </c>
      <c r="C10" s="949"/>
      <c r="D10" s="116">
        <v>3</v>
      </c>
      <c r="E10" s="116">
        <v>4</v>
      </c>
    </row>
    <row r="11" spans="1:5" ht="15" customHeight="1">
      <c r="A11" s="77" t="s">
        <v>539</v>
      </c>
      <c r="B11" s="981" t="s">
        <v>598</v>
      </c>
      <c r="C11" s="982"/>
      <c r="D11" s="371">
        <f>SUM(D12:D18)</f>
        <v>278634</v>
      </c>
      <c r="E11" s="371">
        <f>SUM(E12:E18)</f>
        <v>256215</v>
      </c>
    </row>
    <row r="12" spans="1:5" ht="15" customHeight="1">
      <c r="A12" s="79" t="s">
        <v>621</v>
      </c>
      <c r="B12" s="101"/>
      <c r="C12" s="130" t="s">
        <v>897</v>
      </c>
      <c r="D12" s="131"/>
      <c r="E12" s="78"/>
    </row>
    <row r="13" spans="1:5" ht="15" customHeight="1">
      <c r="A13" s="79" t="s">
        <v>622</v>
      </c>
      <c r="B13" s="101"/>
      <c r="C13" s="130" t="s">
        <v>898</v>
      </c>
      <c r="D13" s="131"/>
      <c r="E13" s="78"/>
    </row>
    <row r="14" spans="1:5" ht="15" customHeight="1">
      <c r="A14" s="79" t="s">
        <v>623</v>
      </c>
      <c r="B14" s="100"/>
      <c r="C14" s="130" t="s">
        <v>899</v>
      </c>
      <c r="D14" s="131"/>
      <c r="E14" s="78"/>
    </row>
    <row r="15" spans="1:5" ht="15" customHeight="1">
      <c r="A15" s="132" t="s">
        <v>634</v>
      </c>
      <c r="B15" s="260"/>
      <c r="C15" s="133" t="s">
        <v>900</v>
      </c>
      <c r="D15" s="131"/>
      <c r="E15" s="78"/>
    </row>
    <row r="16" spans="1:5" ht="30.75" customHeight="1">
      <c r="A16" s="134" t="s">
        <v>641</v>
      </c>
      <c r="B16" s="260"/>
      <c r="C16" s="130" t="s">
        <v>349</v>
      </c>
      <c r="D16" s="131"/>
      <c r="E16" s="78"/>
    </row>
    <row r="17" spans="1:5" ht="15" customHeight="1">
      <c r="A17" s="134" t="s">
        <v>642</v>
      </c>
      <c r="B17" s="260"/>
      <c r="C17" s="130" t="s">
        <v>901</v>
      </c>
      <c r="D17" s="131">
        <v>278634</v>
      </c>
      <c r="E17" s="79">
        <v>256215</v>
      </c>
    </row>
    <row r="18" spans="1:5" ht="15" customHeight="1">
      <c r="A18" s="132" t="s">
        <v>902</v>
      </c>
      <c r="B18" s="260"/>
      <c r="C18" s="130" t="s">
        <v>903</v>
      </c>
      <c r="D18" s="131"/>
      <c r="E18" s="78"/>
    </row>
    <row r="19" spans="1:5" ht="15" customHeight="1">
      <c r="A19" s="77">
        <v>2</v>
      </c>
      <c r="B19" s="950" t="s">
        <v>745</v>
      </c>
      <c r="C19" s="951"/>
      <c r="D19" s="371">
        <f>SUM(D20:D24)</f>
        <v>1950</v>
      </c>
      <c r="E19" s="371">
        <f>SUM(E20:E24)</f>
        <v>850</v>
      </c>
    </row>
    <row r="20" spans="1:5" ht="15" customHeight="1">
      <c r="A20" s="79" t="s">
        <v>624</v>
      </c>
      <c r="B20" s="135"/>
      <c r="C20" s="133" t="s">
        <v>904</v>
      </c>
      <c r="D20" s="79"/>
      <c r="E20" s="78"/>
    </row>
    <row r="21" spans="1:5" ht="30" customHeight="1">
      <c r="A21" s="79" t="s">
        <v>630</v>
      </c>
      <c r="B21" s="135"/>
      <c r="C21" s="537" t="s">
        <v>349</v>
      </c>
      <c r="D21" s="79"/>
      <c r="E21" s="78"/>
    </row>
    <row r="22" spans="1:5" ht="15" customHeight="1">
      <c r="A22" s="79" t="s">
        <v>631</v>
      </c>
      <c r="B22" s="100"/>
      <c r="C22" s="136" t="s">
        <v>905</v>
      </c>
      <c r="D22" s="79">
        <v>1950</v>
      </c>
      <c r="E22" s="79">
        <v>850</v>
      </c>
    </row>
    <row r="23" spans="1:5" ht="15" customHeight="1">
      <c r="A23" s="79" t="s">
        <v>643</v>
      </c>
      <c r="B23" s="100"/>
      <c r="C23" s="136" t="s">
        <v>906</v>
      </c>
      <c r="D23" s="79"/>
      <c r="E23" s="78"/>
    </row>
    <row r="24" spans="1:5" ht="15" customHeight="1">
      <c r="A24" s="79" t="s">
        <v>879</v>
      </c>
      <c r="B24" s="99"/>
      <c r="C24" s="136" t="s">
        <v>903</v>
      </c>
      <c r="D24" s="79"/>
      <c r="E24" s="78"/>
    </row>
    <row r="25" spans="1:5" s="538" customFormat="1" ht="12.75" customHeight="1">
      <c r="A25" s="205" t="s">
        <v>155</v>
      </c>
      <c r="B25" s="468"/>
      <c r="C25" s="468"/>
      <c r="D25" s="794"/>
      <c r="E25" s="794"/>
    </row>
    <row r="26" spans="1:5" s="538" customFormat="1" ht="12.75" customHeight="1">
      <c r="A26" s="979" t="s">
        <v>185</v>
      </c>
      <c r="B26" s="980"/>
      <c r="C26" s="980"/>
      <c r="D26" s="980"/>
      <c r="E26" s="980"/>
    </row>
    <row r="28" spans="1:6" ht="12.75">
      <c r="A28" s="113" t="s">
        <v>85</v>
      </c>
      <c r="C28" s="158" t="s">
        <v>847</v>
      </c>
      <c r="D28" s="158"/>
      <c r="E28" s="158"/>
      <c r="F28" s="157"/>
    </row>
    <row r="29" spans="3:6" ht="12.75">
      <c r="C29" s="157" t="s">
        <v>89</v>
      </c>
      <c r="E29" s="157"/>
      <c r="F29" s="157"/>
    </row>
  </sheetData>
  <sheetProtection/>
  <mergeCells count="9">
    <mergeCell ref="A4:E4"/>
    <mergeCell ref="A5:E5"/>
    <mergeCell ref="A26:E26"/>
    <mergeCell ref="A3:E3"/>
    <mergeCell ref="A7:E7"/>
    <mergeCell ref="B9:C9"/>
    <mergeCell ref="B10:C10"/>
    <mergeCell ref="B11:C11"/>
    <mergeCell ref="B19:C19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40" zoomScalePageLayoutView="0" workbookViewId="0" topLeftCell="A1">
      <pane ySplit="10" topLeftCell="A11" activePane="bottomLeft" state="frozen"/>
      <selection pane="topLeft" activeCell="O23" sqref="O23"/>
      <selection pane="bottomLeft" activeCell="R24" sqref="R24"/>
    </sheetView>
  </sheetViews>
  <sheetFormatPr defaultColWidth="9.140625" defaultRowHeight="12.75"/>
  <cols>
    <col min="1" max="1" width="3.7109375" style="113" customWidth="1"/>
    <col min="2" max="3" width="1.57421875" style="113" customWidth="1"/>
    <col min="4" max="4" width="24.57421875" style="113" customWidth="1"/>
    <col min="5" max="9" width="8.28125" style="113" customWidth="1"/>
    <col min="10" max="10" width="9.421875" style="113" bestFit="1" customWidth="1"/>
    <col min="11" max="11" width="9.421875" style="113" customWidth="1"/>
    <col min="12" max="14" width="8.28125" style="113" customWidth="1"/>
    <col min="15" max="15" width="9.8515625" style="113" customWidth="1"/>
    <col min="16" max="18" width="8.28125" style="113" customWidth="1"/>
    <col min="19" max="19" width="8.28125" style="163" customWidth="1"/>
    <col min="20" max="20" width="11.57421875" style="113" bestFit="1" customWidth="1"/>
    <col min="21" max="16384" width="9.140625" style="113" customWidth="1"/>
  </cols>
  <sheetData>
    <row r="1" spans="1:19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N1" s="96" t="s">
        <v>930</v>
      </c>
      <c r="O1" s="118"/>
      <c r="P1" s="118"/>
      <c r="Q1" s="118"/>
      <c r="R1" s="118"/>
      <c r="S1" s="745"/>
    </row>
    <row r="2" spans="1:17" ht="14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 t="s">
        <v>698</v>
      </c>
      <c r="O2" s="92"/>
      <c r="P2" s="92"/>
      <c r="Q2" s="92"/>
    </row>
    <row r="3" spans="1:19" ht="19.5" customHeight="1">
      <c r="A3" s="924" t="s">
        <v>929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746"/>
    </row>
    <row r="4" spans="2:19" s="110" customFormat="1" ht="12.75" customHeight="1">
      <c r="B4" s="93"/>
      <c r="C4" s="93"/>
      <c r="E4" s="978" t="s">
        <v>838</v>
      </c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3"/>
      <c r="Q4" s="93"/>
      <c r="R4" s="93"/>
      <c r="S4" s="729"/>
    </row>
    <row r="5" spans="2:19" s="110" customFormat="1" ht="12.75" customHeight="1">
      <c r="B5" s="93"/>
      <c r="C5" s="93"/>
      <c r="E5" s="872" t="s">
        <v>700</v>
      </c>
      <c r="F5" s="872"/>
      <c r="G5" s="872"/>
      <c r="H5" s="872"/>
      <c r="I5" s="872"/>
      <c r="J5" s="872"/>
      <c r="K5" s="872"/>
      <c r="L5" s="872"/>
      <c r="M5" s="872"/>
      <c r="N5" s="872"/>
      <c r="O5" s="872"/>
      <c r="S5" s="732"/>
    </row>
    <row r="6" spans="1:18" ht="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9" ht="22.5" customHeight="1">
      <c r="A7" s="858" t="s">
        <v>926</v>
      </c>
      <c r="B7" s="858"/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684"/>
    </row>
    <row r="8" spans="1:18" ht="4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9" s="399" customFormat="1" ht="27" customHeight="1">
      <c r="A9" s="841" t="s">
        <v>925</v>
      </c>
      <c r="B9" s="1000" t="s">
        <v>509</v>
      </c>
      <c r="C9" s="1000"/>
      <c r="D9" s="1000"/>
      <c r="E9" s="841" t="s">
        <v>579</v>
      </c>
      <c r="F9" s="841" t="s">
        <v>584</v>
      </c>
      <c r="G9" s="841"/>
      <c r="H9" s="841" t="s">
        <v>924</v>
      </c>
      <c r="I9" s="841" t="s">
        <v>923</v>
      </c>
      <c r="J9" s="841" t="s">
        <v>465</v>
      </c>
      <c r="K9" s="841" t="s">
        <v>922</v>
      </c>
      <c r="L9" s="841" t="s">
        <v>921</v>
      </c>
      <c r="M9" s="983" t="s">
        <v>589</v>
      </c>
      <c r="N9" s="841" t="s">
        <v>580</v>
      </c>
      <c r="O9" s="841"/>
      <c r="P9" s="841" t="s">
        <v>609</v>
      </c>
      <c r="Q9" s="841" t="s">
        <v>920</v>
      </c>
      <c r="R9" s="841" t="s">
        <v>538</v>
      </c>
      <c r="S9" s="654"/>
    </row>
    <row r="10" spans="1:19" s="399" customFormat="1" ht="51">
      <c r="A10" s="841"/>
      <c r="B10" s="1000"/>
      <c r="C10" s="1000"/>
      <c r="D10" s="1000"/>
      <c r="E10" s="841"/>
      <c r="F10" s="27" t="s">
        <v>919</v>
      </c>
      <c r="G10" s="27" t="s">
        <v>614</v>
      </c>
      <c r="H10" s="841"/>
      <c r="I10" s="841"/>
      <c r="J10" s="841"/>
      <c r="K10" s="841"/>
      <c r="L10" s="841"/>
      <c r="M10" s="983"/>
      <c r="N10" s="27" t="s">
        <v>615</v>
      </c>
      <c r="O10" s="27" t="s">
        <v>580</v>
      </c>
      <c r="P10" s="841"/>
      <c r="Q10" s="841"/>
      <c r="R10" s="841"/>
      <c r="S10" s="654"/>
    </row>
    <row r="11" spans="1:19" s="399" customFormat="1" ht="12.75">
      <c r="A11" s="198">
        <v>1</v>
      </c>
      <c r="B11" s="992">
        <v>2</v>
      </c>
      <c r="C11" s="992"/>
      <c r="D11" s="992"/>
      <c r="E11" s="198">
        <v>3</v>
      </c>
      <c r="F11" s="198">
        <v>4</v>
      </c>
      <c r="G11" s="198">
        <v>5</v>
      </c>
      <c r="H11" s="198">
        <v>6</v>
      </c>
      <c r="I11" s="198">
        <v>7</v>
      </c>
      <c r="J11" s="198">
        <v>8</v>
      </c>
      <c r="K11" s="198">
        <v>9</v>
      </c>
      <c r="L11" s="198">
        <v>10</v>
      </c>
      <c r="M11" s="198">
        <v>11</v>
      </c>
      <c r="N11" s="198">
        <v>12</v>
      </c>
      <c r="O11" s="198">
        <v>13</v>
      </c>
      <c r="P11" s="198">
        <v>14</v>
      </c>
      <c r="Q11" s="198">
        <v>15</v>
      </c>
      <c r="R11" s="198">
        <v>16</v>
      </c>
      <c r="S11" s="747"/>
    </row>
    <row r="12" spans="1:20" s="399" customFormat="1" ht="39.75" customHeight="1">
      <c r="A12" s="539" t="s">
        <v>539</v>
      </c>
      <c r="B12" s="994" t="s">
        <v>610</v>
      </c>
      <c r="C12" s="995"/>
      <c r="D12" s="996"/>
      <c r="E12" s="27"/>
      <c r="F12" s="27"/>
      <c r="G12" s="27">
        <v>353939</v>
      </c>
      <c r="H12" s="27"/>
      <c r="I12" s="27"/>
      <c r="J12" s="27">
        <v>28597</v>
      </c>
      <c r="K12" s="27"/>
      <c r="L12" s="27"/>
      <c r="M12" s="27">
        <f>22114-2895+5040</f>
        <v>24259</v>
      </c>
      <c r="N12" s="27"/>
      <c r="O12" s="27">
        <v>4251</v>
      </c>
      <c r="P12" s="27"/>
      <c r="Q12" s="27"/>
      <c r="R12" s="351">
        <f>SUM(E12:Q12)</f>
        <v>411046</v>
      </c>
      <c r="S12" s="654"/>
      <c r="T12" s="671"/>
    </row>
    <row r="13" spans="1:20" s="399" customFormat="1" ht="25.5" customHeight="1">
      <c r="A13" s="39" t="s">
        <v>540</v>
      </c>
      <c r="B13" s="540"/>
      <c r="C13" s="866" t="s">
        <v>186</v>
      </c>
      <c r="D13" s="984"/>
      <c r="E13" s="553">
        <f>SUM(E14:E15)</f>
        <v>0</v>
      </c>
      <c r="F13" s="553">
        <f aca="true" t="shared" si="0" ref="F13:R13">SUM(F14:F15)</f>
        <v>0</v>
      </c>
      <c r="G13" s="553">
        <f t="shared" si="0"/>
        <v>0</v>
      </c>
      <c r="H13" s="553">
        <f t="shared" si="0"/>
        <v>0</v>
      </c>
      <c r="I13" s="553">
        <f t="shared" si="0"/>
        <v>0</v>
      </c>
      <c r="J13" s="553">
        <f t="shared" si="0"/>
        <v>0</v>
      </c>
      <c r="K13" s="553">
        <f t="shared" si="0"/>
        <v>0</v>
      </c>
      <c r="L13" s="553">
        <f t="shared" si="0"/>
        <v>0</v>
      </c>
      <c r="M13" s="553">
        <f t="shared" si="0"/>
        <v>3000</v>
      </c>
      <c r="N13" s="553">
        <f t="shared" si="0"/>
        <v>0</v>
      </c>
      <c r="O13" s="553">
        <f t="shared" si="0"/>
        <v>11000</v>
      </c>
      <c r="P13" s="553">
        <f t="shared" si="0"/>
        <v>0</v>
      </c>
      <c r="Q13" s="553">
        <f t="shared" si="0"/>
        <v>0</v>
      </c>
      <c r="R13" s="553">
        <f t="shared" si="0"/>
        <v>14000</v>
      </c>
      <c r="S13" s="689"/>
      <c r="T13" s="399" t="s">
        <v>319</v>
      </c>
    </row>
    <row r="14" spans="1:19" s="399" customFormat="1" ht="12.75">
      <c r="A14" s="541" t="s">
        <v>624</v>
      </c>
      <c r="B14" s="542" t="s">
        <v>918</v>
      </c>
      <c r="C14" s="543"/>
      <c r="D14" s="441" t="s">
        <v>187</v>
      </c>
      <c r="E14" s="388"/>
      <c r="F14" s="28"/>
      <c r="G14" s="28"/>
      <c r="H14" s="28"/>
      <c r="I14" s="28"/>
      <c r="J14" s="28"/>
      <c r="K14" s="28"/>
      <c r="L14" s="28"/>
      <c r="M14" s="28">
        <v>3000</v>
      </c>
      <c r="N14" s="28"/>
      <c r="O14" s="28">
        <v>11000</v>
      </c>
      <c r="P14" s="28"/>
      <c r="Q14" s="28"/>
      <c r="R14" s="352">
        <f aca="true" t="shared" si="1" ref="R14:R48">SUM(E14:Q14)</f>
        <v>14000</v>
      </c>
      <c r="S14" s="689"/>
    </row>
    <row r="15" spans="1:19" s="399" customFormat="1" ht="25.5">
      <c r="A15" s="198" t="s">
        <v>630</v>
      </c>
      <c r="B15" s="543"/>
      <c r="C15" s="543"/>
      <c r="D15" s="544" t="s">
        <v>188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52">
        <f t="shared" si="1"/>
        <v>0</v>
      </c>
      <c r="S15" s="689"/>
    </row>
    <row r="16" spans="1:20" s="399" customFormat="1" ht="51" customHeight="1">
      <c r="A16" s="39" t="s">
        <v>541</v>
      </c>
      <c r="B16" s="902" t="s">
        <v>189</v>
      </c>
      <c r="C16" s="990"/>
      <c r="D16" s="991"/>
      <c r="E16" s="553">
        <f>SUM(E17:E19)</f>
        <v>0</v>
      </c>
      <c r="F16" s="553">
        <f aca="true" t="shared" si="2" ref="F16:R16">SUM(F17:F19)</f>
        <v>0</v>
      </c>
      <c r="G16" s="553">
        <f t="shared" si="2"/>
        <v>0</v>
      </c>
      <c r="H16" s="553">
        <f t="shared" si="2"/>
        <v>0</v>
      </c>
      <c r="I16" s="553">
        <f t="shared" si="2"/>
        <v>0</v>
      </c>
      <c r="J16" s="553">
        <f t="shared" si="2"/>
        <v>0</v>
      </c>
      <c r="K16" s="553">
        <f t="shared" si="2"/>
        <v>0</v>
      </c>
      <c r="L16" s="553">
        <f t="shared" si="2"/>
        <v>0</v>
      </c>
      <c r="M16" s="553">
        <f t="shared" si="2"/>
        <v>3500</v>
      </c>
      <c r="N16" s="553">
        <f t="shared" si="2"/>
        <v>0</v>
      </c>
      <c r="O16" s="553">
        <f t="shared" si="2"/>
        <v>0</v>
      </c>
      <c r="P16" s="553">
        <f t="shared" si="2"/>
        <v>0</v>
      </c>
      <c r="Q16" s="553">
        <f t="shared" si="2"/>
        <v>0</v>
      </c>
      <c r="R16" s="553">
        <f t="shared" si="2"/>
        <v>3500</v>
      </c>
      <c r="S16" s="689"/>
      <c r="T16" s="399" t="s">
        <v>320</v>
      </c>
    </row>
    <row r="17" spans="1:19" s="399" customFormat="1" ht="12.75">
      <c r="A17" s="545" t="s">
        <v>625</v>
      </c>
      <c r="B17" s="546"/>
      <c r="C17" s="543"/>
      <c r="D17" s="441" t="s">
        <v>190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52">
        <f t="shared" si="1"/>
        <v>0</v>
      </c>
      <c r="S17" s="689"/>
    </row>
    <row r="18" spans="1:19" s="399" customFormat="1" ht="12.75">
      <c r="A18" s="39" t="s">
        <v>626</v>
      </c>
      <c r="B18" s="546"/>
      <c r="C18" s="543"/>
      <c r="D18" s="441" t="s">
        <v>191</v>
      </c>
      <c r="E18" s="38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52">
        <f t="shared" si="1"/>
        <v>0</v>
      </c>
      <c r="S18" s="689"/>
    </row>
    <row r="19" spans="1:19" s="399" customFormat="1" ht="12.75">
      <c r="A19" s="39" t="s">
        <v>627</v>
      </c>
      <c r="B19" s="546"/>
      <c r="C19" s="543"/>
      <c r="D19" s="441" t="s">
        <v>192</v>
      </c>
      <c r="E19" s="388"/>
      <c r="F19" s="28"/>
      <c r="G19" s="28"/>
      <c r="H19" s="28"/>
      <c r="I19" s="28"/>
      <c r="J19" s="28"/>
      <c r="K19" s="28"/>
      <c r="L19" s="28"/>
      <c r="M19" s="28">
        <v>3500</v>
      </c>
      <c r="N19" s="28"/>
      <c r="O19" s="28"/>
      <c r="P19" s="28"/>
      <c r="Q19" s="28"/>
      <c r="R19" s="352">
        <f t="shared" si="1"/>
        <v>3500</v>
      </c>
      <c r="S19" s="689"/>
    </row>
    <row r="20" spans="1:20" s="399" customFormat="1" ht="15" customHeight="1">
      <c r="A20" s="39" t="s">
        <v>542</v>
      </c>
      <c r="B20" s="540"/>
      <c r="C20" s="866" t="s">
        <v>649</v>
      </c>
      <c r="D20" s="984"/>
      <c r="E20" s="38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52">
        <f t="shared" si="1"/>
        <v>0</v>
      </c>
      <c r="S20" s="689"/>
      <c r="T20" s="399" t="s">
        <v>321</v>
      </c>
    </row>
    <row r="21" spans="1:19" s="399" customFormat="1" ht="54.75" customHeight="1">
      <c r="A21" s="539" t="s">
        <v>543</v>
      </c>
      <c r="B21" s="985" t="s">
        <v>917</v>
      </c>
      <c r="C21" s="985"/>
      <c r="D21" s="985"/>
      <c r="E21" s="351">
        <f>E12+E13-E16+E20</f>
        <v>0</v>
      </c>
      <c r="F21" s="351">
        <f aca="true" t="shared" si="3" ref="F21:R21">F12+F13-F16+F20</f>
        <v>0</v>
      </c>
      <c r="G21" s="351">
        <f t="shared" si="3"/>
        <v>353939</v>
      </c>
      <c r="H21" s="351">
        <f t="shared" si="3"/>
        <v>0</v>
      </c>
      <c r="I21" s="351">
        <f t="shared" si="3"/>
        <v>0</v>
      </c>
      <c r="J21" s="351">
        <f t="shared" si="3"/>
        <v>28597</v>
      </c>
      <c r="K21" s="351">
        <f t="shared" si="3"/>
        <v>0</v>
      </c>
      <c r="L21" s="351">
        <f t="shared" si="3"/>
        <v>0</v>
      </c>
      <c r="M21" s="351">
        <f t="shared" si="3"/>
        <v>23759</v>
      </c>
      <c r="N21" s="351">
        <f t="shared" si="3"/>
        <v>0</v>
      </c>
      <c r="O21" s="351">
        <f t="shared" si="3"/>
        <v>15251</v>
      </c>
      <c r="P21" s="351">
        <f t="shared" si="3"/>
        <v>0</v>
      </c>
      <c r="Q21" s="351">
        <f t="shared" si="3"/>
        <v>0</v>
      </c>
      <c r="R21" s="351">
        <f t="shared" si="3"/>
        <v>421546</v>
      </c>
      <c r="S21" s="654"/>
    </row>
    <row r="22" spans="1:20" s="399" customFormat="1" ht="39.75" customHeight="1">
      <c r="A22" s="539" t="s">
        <v>773</v>
      </c>
      <c r="B22" s="907" t="s">
        <v>350</v>
      </c>
      <c r="C22" s="986"/>
      <c r="D22" s="987"/>
      <c r="E22" s="28" t="s">
        <v>683</v>
      </c>
      <c r="F22" s="28"/>
      <c r="G22" s="28">
        <v>185656</v>
      </c>
      <c r="H22" s="28"/>
      <c r="I22" s="28"/>
      <c r="J22" s="28">
        <v>18245</v>
      </c>
      <c r="K22" s="28"/>
      <c r="L22" s="28"/>
      <c r="M22" s="28">
        <v>8101</v>
      </c>
      <c r="N22" s="37" t="s">
        <v>683</v>
      </c>
      <c r="O22" s="28">
        <v>3341</v>
      </c>
      <c r="P22" s="28" t="s">
        <v>683</v>
      </c>
      <c r="Q22" s="28" t="s">
        <v>683</v>
      </c>
      <c r="R22" s="352">
        <f t="shared" si="1"/>
        <v>215343</v>
      </c>
      <c r="S22" s="689"/>
      <c r="T22" s="671"/>
    </row>
    <row r="23" spans="1:20" s="399" customFormat="1" ht="39.75" customHeight="1">
      <c r="A23" s="545" t="s">
        <v>772</v>
      </c>
      <c r="B23" s="546"/>
      <c r="C23" s="866" t="s">
        <v>193</v>
      </c>
      <c r="D23" s="984"/>
      <c r="E23" s="28" t="s">
        <v>683</v>
      </c>
      <c r="F23" s="28"/>
      <c r="G23" s="28"/>
      <c r="H23" s="28"/>
      <c r="I23" s="28"/>
      <c r="J23" s="28"/>
      <c r="K23" s="28"/>
      <c r="L23" s="28"/>
      <c r="M23" s="28"/>
      <c r="N23" s="37" t="s">
        <v>683</v>
      </c>
      <c r="O23" s="28"/>
      <c r="P23" s="28" t="s">
        <v>683</v>
      </c>
      <c r="Q23" s="28" t="s">
        <v>683</v>
      </c>
      <c r="R23" s="352">
        <f t="shared" si="1"/>
        <v>0</v>
      </c>
      <c r="S23" s="689"/>
      <c r="T23" s="399" t="s">
        <v>322</v>
      </c>
    </row>
    <row r="24" spans="1:19" s="399" customFormat="1" ht="38.25" customHeight="1">
      <c r="A24" s="545" t="s">
        <v>770</v>
      </c>
      <c r="B24" s="546"/>
      <c r="C24" s="866" t="s">
        <v>194</v>
      </c>
      <c r="D24" s="984"/>
      <c r="E24" s="28" t="s">
        <v>683</v>
      </c>
      <c r="F24" s="28"/>
      <c r="G24" s="28">
        <v>3540</v>
      </c>
      <c r="H24" s="28"/>
      <c r="I24" s="28"/>
      <c r="J24" s="28">
        <v>1450</v>
      </c>
      <c r="K24" s="28"/>
      <c r="L24" s="28"/>
      <c r="M24" s="28">
        <v>2644</v>
      </c>
      <c r="N24" s="37" t="s">
        <v>683</v>
      </c>
      <c r="O24" s="28">
        <v>1293</v>
      </c>
      <c r="P24" s="28" t="s">
        <v>683</v>
      </c>
      <c r="Q24" s="28" t="s">
        <v>683</v>
      </c>
      <c r="R24" s="352">
        <f t="shared" si="1"/>
        <v>8927</v>
      </c>
      <c r="S24" s="689"/>
    </row>
    <row r="25" spans="1:19" s="399" customFormat="1" ht="51" customHeight="1">
      <c r="A25" s="545" t="s">
        <v>769</v>
      </c>
      <c r="B25" s="546"/>
      <c r="C25" s="866" t="s">
        <v>195</v>
      </c>
      <c r="D25" s="984"/>
      <c r="E25" s="28" t="s">
        <v>683</v>
      </c>
      <c r="F25" s="352">
        <f>SUM(F26:F28)</f>
        <v>0</v>
      </c>
      <c r="G25" s="352">
        <f aca="true" t="shared" si="4" ref="G25:O25">SUM(G26:G28)</f>
        <v>0</v>
      </c>
      <c r="H25" s="352">
        <f t="shared" si="4"/>
        <v>0</v>
      </c>
      <c r="I25" s="352">
        <f t="shared" si="4"/>
        <v>0</v>
      </c>
      <c r="J25" s="352">
        <f t="shared" si="4"/>
        <v>0</v>
      </c>
      <c r="K25" s="352">
        <f t="shared" si="4"/>
        <v>0</v>
      </c>
      <c r="L25" s="352">
        <f t="shared" si="4"/>
        <v>0</v>
      </c>
      <c r="M25" s="352">
        <f t="shared" si="4"/>
        <v>3500</v>
      </c>
      <c r="N25" s="37" t="s">
        <v>683</v>
      </c>
      <c r="O25" s="352">
        <f t="shared" si="4"/>
        <v>0</v>
      </c>
      <c r="P25" s="28" t="s">
        <v>683</v>
      </c>
      <c r="Q25" s="28" t="s">
        <v>683</v>
      </c>
      <c r="R25" s="352">
        <f>SUM(R26:R28)</f>
        <v>3500</v>
      </c>
      <c r="S25" s="689"/>
    </row>
    <row r="26" spans="1:19" s="399" customFormat="1" ht="12.75">
      <c r="A26" s="547" t="s">
        <v>196</v>
      </c>
      <c r="B26" s="548"/>
      <c r="C26" s="549"/>
      <c r="D26" s="550" t="s">
        <v>190</v>
      </c>
      <c r="E26" s="37" t="s">
        <v>683</v>
      </c>
      <c r="F26" s="28"/>
      <c r="G26" s="28"/>
      <c r="H26" s="28"/>
      <c r="I26" s="28"/>
      <c r="J26" s="28"/>
      <c r="K26" s="28"/>
      <c r="L26" s="28"/>
      <c r="M26" s="28"/>
      <c r="N26" s="37" t="s">
        <v>683</v>
      </c>
      <c r="O26" s="37"/>
      <c r="P26" s="37" t="s">
        <v>683</v>
      </c>
      <c r="Q26" s="37" t="s">
        <v>683</v>
      </c>
      <c r="R26" s="352">
        <f t="shared" si="1"/>
        <v>0</v>
      </c>
      <c r="S26" s="689"/>
    </row>
    <row r="27" spans="1:19" s="399" customFormat="1" ht="12.75">
      <c r="A27" s="547" t="s">
        <v>197</v>
      </c>
      <c r="B27" s="548"/>
      <c r="C27" s="549"/>
      <c r="D27" s="550" t="s">
        <v>191</v>
      </c>
      <c r="E27" s="37" t="s">
        <v>683</v>
      </c>
      <c r="F27" s="28"/>
      <c r="G27" s="28"/>
      <c r="H27" s="28"/>
      <c r="I27" s="28"/>
      <c r="J27" s="28"/>
      <c r="K27" s="28"/>
      <c r="L27" s="28"/>
      <c r="M27" s="28"/>
      <c r="N27" s="37" t="s">
        <v>683</v>
      </c>
      <c r="O27" s="37"/>
      <c r="P27" s="37" t="s">
        <v>683</v>
      </c>
      <c r="Q27" s="37" t="s">
        <v>683</v>
      </c>
      <c r="R27" s="352">
        <f t="shared" si="1"/>
        <v>0</v>
      </c>
      <c r="S27" s="689"/>
    </row>
    <row r="28" spans="1:19" s="399" customFormat="1" ht="12.75">
      <c r="A28" s="547" t="s">
        <v>198</v>
      </c>
      <c r="B28" s="548"/>
      <c r="C28" s="549"/>
      <c r="D28" s="550" t="s">
        <v>192</v>
      </c>
      <c r="E28" s="37" t="s">
        <v>683</v>
      </c>
      <c r="F28" s="28"/>
      <c r="G28" s="28"/>
      <c r="H28" s="28"/>
      <c r="I28" s="28"/>
      <c r="J28" s="28"/>
      <c r="K28" s="28"/>
      <c r="L28" s="28"/>
      <c r="M28" s="28">
        <v>3500</v>
      </c>
      <c r="N28" s="37" t="s">
        <v>683</v>
      </c>
      <c r="O28" s="37"/>
      <c r="P28" s="37" t="s">
        <v>683</v>
      </c>
      <c r="Q28" s="37" t="s">
        <v>683</v>
      </c>
      <c r="R28" s="352">
        <f t="shared" si="1"/>
        <v>3500</v>
      </c>
      <c r="S28" s="689"/>
    </row>
    <row r="29" spans="1:19" s="399" customFormat="1" ht="15" customHeight="1">
      <c r="A29" s="545" t="s">
        <v>768</v>
      </c>
      <c r="B29" s="548"/>
      <c r="C29" s="988" t="s">
        <v>649</v>
      </c>
      <c r="D29" s="989"/>
      <c r="E29" s="37" t="s">
        <v>683</v>
      </c>
      <c r="F29" s="28"/>
      <c r="G29" s="28"/>
      <c r="H29" s="28"/>
      <c r="I29" s="28"/>
      <c r="J29" s="28"/>
      <c r="K29" s="28"/>
      <c r="L29" s="28"/>
      <c r="M29" s="28"/>
      <c r="N29" s="37" t="s">
        <v>683</v>
      </c>
      <c r="O29" s="28"/>
      <c r="P29" s="28" t="s">
        <v>683</v>
      </c>
      <c r="Q29" s="28" t="s">
        <v>683</v>
      </c>
      <c r="R29" s="352">
        <f t="shared" si="1"/>
        <v>0</v>
      </c>
      <c r="S29" s="689"/>
    </row>
    <row r="30" spans="1:19" s="399" customFormat="1" ht="54.75" customHeight="1">
      <c r="A30" s="539" t="s">
        <v>766</v>
      </c>
      <c r="B30" s="907" t="s">
        <v>916</v>
      </c>
      <c r="C30" s="986"/>
      <c r="D30" s="987"/>
      <c r="E30" s="28" t="s">
        <v>683</v>
      </c>
      <c r="F30" s="351">
        <f>F22+F23+F24-F25+F29</f>
        <v>0</v>
      </c>
      <c r="G30" s="351">
        <f aca="true" t="shared" si="5" ref="G30:O30">G22+G23+G24-G25+G29</f>
        <v>189196</v>
      </c>
      <c r="H30" s="351">
        <f t="shared" si="5"/>
        <v>0</v>
      </c>
      <c r="I30" s="351">
        <f t="shared" si="5"/>
        <v>0</v>
      </c>
      <c r="J30" s="351">
        <f t="shared" si="5"/>
        <v>19695</v>
      </c>
      <c r="K30" s="351">
        <f t="shared" si="5"/>
        <v>0</v>
      </c>
      <c r="L30" s="351">
        <f t="shared" si="5"/>
        <v>0</v>
      </c>
      <c r="M30" s="351">
        <f t="shared" si="5"/>
        <v>7245</v>
      </c>
      <c r="N30" s="37" t="s">
        <v>683</v>
      </c>
      <c r="O30" s="351">
        <f t="shared" si="5"/>
        <v>4634</v>
      </c>
      <c r="P30" s="28" t="s">
        <v>683</v>
      </c>
      <c r="Q30" s="28" t="s">
        <v>683</v>
      </c>
      <c r="R30" s="351">
        <f>R22+R23+R24-R25+R29</f>
        <v>220770</v>
      </c>
      <c r="S30" s="654"/>
    </row>
    <row r="31" spans="1:20" s="399" customFormat="1" ht="39.75" customHeight="1">
      <c r="A31" s="539" t="s">
        <v>764</v>
      </c>
      <c r="B31" s="997" t="s">
        <v>581</v>
      </c>
      <c r="C31" s="998"/>
      <c r="D31" s="987"/>
      <c r="E31" s="28" t="s">
        <v>683</v>
      </c>
      <c r="F31" s="28"/>
      <c r="G31" s="28"/>
      <c r="H31" s="28"/>
      <c r="I31" s="551"/>
      <c r="J31" s="28"/>
      <c r="K31" s="28"/>
      <c r="L31" s="551"/>
      <c r="M31" s="28"/>
      <c r="N31" s="37" t="s">
        <v>683</v>
      </c>
      <c r="O31" s="28"/>
      <c r="P31" s="28"/>
      <c r="Q31" s="28"/>
      <c r="R31" s="352">
        <f t="shared" si="1"/>
        <v>0</v>
      </c>
      <c r="S31" s="748"/>
      <c r="T31" s="993"/>
    </row>
    <row r="32" spans="1:20" s="399" customFormat="1" ht="39.75" customHeight="1">
      <c r="A32" s="545" t="s">
        <v>762</v>
      </c>
      <c r="B32" s="546"/>
      <c r="C32" s="866" t="s">
        <v>199</v>
      </c>
      <c r="D32" s="984"/>
      <c r="E32" s="28" t="s">
        <v>683</v>
      </c>
      <c r="F32" s="28"/>
      <c r="G32" s="28"/>
      <c r="H32" s="28"/>
      <c r="I32" s="551"/>
      <c r="J32" s="28"/>
      <c r="K32" s="28"/>
      <c r="L32" s="551"/>
      <c r="M32" s="28"/>
      <c r="N32" s="37" t="s">
        <v>683</v>
      </c>
      <c r="O32" s="28"/>
      <c r="P32" s="28"/>
      <c r="Q32" s="28"/>
      <c r="R32" s="352">
        <f t="shared" si="1"/>
        <v>0</v>
      </c>
      <c r="S32" s="748"/>
      <c r="T32" s="993"/>
    </row>
    <row r="33" spans="1:20" s="399" customFormat="1" ht="29.25" customHeight="1">
      <c r="A33" s="545" t="s">
        <v>760</v>
      </c>
      <c r="B33" s="546"/>
      <c r="C33" s="866" t="s">
        <v>200</v>
      </c>
      <c r="D33" s="984"/>
      <c r="E33" s="13" t="s">
        <v>683</v>
      </c>
      <c r="F33" s="13"/>
      <c r="G33" s="13"/>
      <c r="H33" s="13"/>
      <c r="I33" s="49"/>
      <c r="J33" s="13"/>
      <c r="K33" s="13"/>
      <c r="L33" s="49"/>
      <c r="M33" s="13"/>
      <c r="N33" s="37" t="s">
        <v>683</v>
      </c>
      <c r="O33" s="13"/>
      <c r="P33" s="13"/>
      <c r="Q33" s="13"/>
      <c r="R33" s="352">
        <f t="shared" si="1"/>
        <v>0</v>
      </c>
      <c r="S33" s="748"/>
      <c r="T33" s="993"/>
    </row>
    <row r="34" spans="1:20" s="399" customFormat="1" ht="39.75" customHeight="1">
      <c r="A34" s="545" t="s">
        <v>758</v>
      </c>
      <c r="B34" s="546"/>
      <c r="C34" s="866" t="s">
        <v>201</v>
      </c>
      <c r="D34" s="984"/>
      <c r="E34" s="28" t="s">
        <v>683</v>
      </c>
      <c r="F34" s="28"/>
      <c r="G34" s="28"/>
      <c r="H34" s="28"/>
      <c r="I34" s="551"/>
      <c r="J34" s="28"/>
      <c r="K34" s="28"/>
      <c r="L34" s="551"/>
      <c r="M34" s="28"/>
      <c r="N34" s="37" t="s">
        <v>683</v>
      </c>
      <c r="O34" s="28"/>
      <c r="P34" s="28"/>
      <c r="Q34" s="28"/>
      <c r="R34" s="352">
        <f t="shared" si="1"/>
        <v>0</v>
      </c>
      <c r="S34" s="748"/>
      <c r="T34" s="993"/>
    </row>
    <row r="35" spans="1:20" s="399" customFormat="1" ht="45.75" customHeight="1">
      <c r="A35" s="545" t="s">
        <v>756</v>
      </c>
      <c r="B35" s="546"/>
      <c r="C35" s="866" t="s">
        <v>202</v>
      </c>
      <c r="D35" s="984"/>
      <c r="E35" s="28" t="s">
        <v>683</v>
      </c>
      <c r="F35" s="352">
        <f>SUM(F36:F38)</f>
        <v>0</v>
      </c>
      <c r="G35" s="352">
        <f aca="true" t="shared" si="6" ref="G35:M35">SUM(G36:G38)</f>
        <v>0</v>
      </c>
      <c r="H35" s="352">
        <f t="shared" si="6"/>
        <v>0</v>
      </c>
      <c r="I35" s="352">
        <f t="shared" si="6"/>
        <v>0</v>
      </c>
      <c r="J35" s="352">
        <f t="shared" si="6"/>
        <v>0</v>
      </c>
      <c r="K35" s="352">
        <f t="shared" si="6"/>
        <v>0</v>
      </c>
      <c r="L35" s="352">
        <f t="shared" si="6"/>
        <v>0</v>
      </c>
      <c r="M35" s="352">
        <f t="shared" si="6"/>
        <v>0</v>
      </c>
      <c r="N35" s="37" t="s">
        <v>683</v>
      </c>
      <c r="O35" s="352">
        <f>SUM(O36:O38)</f>
        <v>0</v>
      </c>
      <c r="P35" s="352">
        <f>SUM(P36:P38)</f>
        <v>0</v>
      </c>
      <c r="Q35" s="352">
        <f>SUM(Q36:Q38)</f>
        <v>0</v>
      </c>
      <c r="R35" s="352">
        <f>SUM(R36:R38)</f>
        <v>0</v>
      </c>
      <c r="S35" s="748"/>
      <c r="T35" s="993"/>
    </row>
    <row r="36" spans="1:20" s="399" customFormat="1" ht="12.75">
      <c r="A36" s="547" t="s">
        <v>203</v>
      </c>
      <c r="B36" s="548"/>
      <c r="C36" s="549"/>
      <c r="D36" s="550" t="s">
        <v>190</v>
      </c>
      <c r="E36" s="37" t="s">
        <v>683</v>
      </c>
      <c r="F36" s="28"/>
      <c r="G36" s="28"/>
      <c r="H36" s="28"/>
      <c r="I36" s="551"/>
      <c r="J36" s="28"/>
      <c r="K36" s="28"/>
      <c r="L36" s="551"/>
      <c r="M36" s="28"/>
      <c r="N36" s="37" t="s">
        <v>683</v>
      </c>
      <c r="O36" s="28"/>
      <c r="P36" s="28"/>
      <c r="Q36" s="28"/>
      <c r="R36" s="352">
        <f t="shared" si="1"/>
        <v>0</v>
      </c>
      <c r="S36" s="748"/>
      <c r="T36" s="993"/>
    </row>
    <row r="37" spans="1:20" s="399" customFormat="1" ht="12.75">
      <c r="A37" s="547" t="s">
        <v>204</v>
      </c>
      <c r="B37" s="548"/>
      <c r="C37" s="549"/>
      <c r="D37" s="550" t="s">
        <v>191</v>
      </c>
      <c r="E37" s="37" t="s">
        <v>683</v>
      </c>
      <c r="F37" s="28"/>
      <c r="G37" s="28"/>
      <c r="H37" s="28"/>
      <c r="I37" s="551"/>
      <c r="J37" s="28"/>
      <c r="K37" s="28"/>
      <c r="L37" s="551"/>
      <c r="M37" s="28"/>
      <c r="N37" s="37" t="s">
        <v>683</v>
      </c>
      <c r="O37" s="28"/>
      <c r="P37" s="28"/>
      <c r="Q37" s="28"/>
      <c r="R37" s="352">
        <f t="shared" si="1"/>
        <v>0</v>
      </c>
      <c r="S37" s="748"/>
      <c r="T37" s="993"/>
    </row>
    <row r="38" spans="1:20" s="399" customFormat="1" ht="12.75">
      <c r="A38" s="547" t="s">
        <v>205</v>
      </c>
      <c r="B38" s="548"/>
      <c r="C38" s="549"/>
      <c r="D38" s="550" t="s">
        <v>192</v>
      </c>
      <c r="E38" s="37" t="s">
        <v>683</v>
      </c>
      <c r="F38" s="28"/>
      <c r="G38" s="28"/>
      <c r="H38" s="28"/>
      <c r="I38" s="551"/>
      <c r="J38" s="28"/>
      <c r="K38" s="28"/>
      <c r="L38" s="551"/>
      <c r="M38" s="28"/>
      <c r="N38" s="37" t="s">
        <v>683</v>
      </c>
      <c r="O38" s="28"/>
      <c r="P38" s="28"/>
      <c r="Q38" s="28"/>
      <c r="R38" s="352">
        <f t="shared" si="1"/>
        <v>0</v>
      </c>
      <c r="S38" s="748"/>
      <c r="T38" s="993"/>
    </row>
    <row r="39" spans="1:20" s="399" customFormat="1" ht="15" customHeight="1">
      <c r="A39" s="545" t="s">
        <v>753</v>
      </c>
      <c r="B39" s="548"/>
      <c r="C39" s="988" t="s">
        <v>649</v>
      </c>
      <c r="D39" s="989"/>
      <c r="E39" s="28" t="s">
        <v>683</v>
      </c>
      <c r="F39" s="28"/>
      <c r="G39" s="28"/>
      <c r="H39" s="28"/>
      <c r="I39" s="551"/>
      <c r="J39" s="551"/>
      <c r="K39" s="551"/>
      <c r="L39" s="551"/>
      <c r="M39" s="28"/>
      <c r="N39" s="37" t="s">
        <v>683</v>
      </c>
      <c r="O39" s="28"/>
      <c r="P39" s="28"/>
      <c r="Q39" s="28"/>
      <c r="R39" s="352">
        <f t="shared" si="1"/>
        <v>0</v>
      </c>
      <c r="S39" s="748"/>
      <c r="T39" s="993"/>
    </row>
    <row r="40" spans="1:20" s="399" customFormat="1" ht="54.75" customHeight="1">
      <c r="A40" s="539" t="s">
        <v>915</v>
      </c>
      <c r="B40" s="999" t="s">
        <v>206</v>
      </c>
      <c r="C40" s="999"/>
      <c r="D40" s="999"/>
      <c r="E40" s="28" t="s">
        <v>683</v>
      </c>
      <c r="F40" s="351">
        <f>F31+F32+F33-F34-F35+F39</f>
        <v>0</v>
      </c>
      <c r="G40" s="351">
        <f aca="true" t="shared" si="7" ref="G40:M40">G31+G32+G33-G34-G35+G39</f>
        <v>0</v>
      </c>
      <c r="H40" s="351">
        <f t="shared" si="7"/>
        <v>0</v>
      </c>
      <c r="I40" s="351">
        <f t="shared" si="7"/>
        <v>0</v>
      </c>
      <c r="J40" s="351">
        <f t="shared" si="7"/>
        <v>0</v>
      </c>
      <c r="K40" s="351">
        <f t="shared" si="7"/>
        <v>0</v>
      </c>
      <c r="L40" s="351">
        <f t="shared" si="7"/>
        <v>0</v>
      </c>
      <c r="M40" s="351">
        <f t="shared" si="7"/>
        <v>0</v>
      </c>
      <c r="N40" s="273" t="s">
        <v>683</v>
      </c>
      <c r="O40" s="351">
        <f>O31+O32+O33-O34-O35+O39</f>
        <v>0</v>
      </c>
      <c r="P40" s="351">
        <f>P31+P32+P33-P34-P35+P39</f>
        <v>0</v>
      </c>
      <c r="Q40" s="351">
        <f>Q31+Q32+Q33-Q34-Q35+Q39</f>
        <v>0</v>
      </c>
      <c r="R40" s="351">
        <f>R31+R32+R33-R34-R35+R39</f>
        <v>0</v>
      </c>
      <c r="S40" s="687"/>
      <c r="T40" s="993"/>
    </row>
    <row r="41" spans="1:20" s="399" customFormat="1" ht="30.75" customHeight="1">
      <c r="A41" s="539" t="s">
        <v>914</v>
      </c>
      <c r="B41" s="997" t="s">
        <v>611</v>
      </c>
      <c r="C41" s="998"/>
      <c r="D41" s="1001"/>
      <c r="E41" s="28"/>
      <c r="F41" s="28" t="s">
        <v>683</v>
      </c>
      <c r="G41" s="28" t="s">
        <v>683</v>
      </c>
      <c r="H41" s="28" t="s">
        <v>683</v>
      </c>
      <c r="I41" s="28"/>
      <c r="J41" s="28" t="s">
        <v>683</v>
      </c>
      <c r="K41" s="28" t="s">
        <v>683</v>
      </c>
      <c r="L41" s="28"/>
      <c r="M41" s="28" t="s">
        <v>683</v>
      </c>
      <c r="N41" s="28"/>
      <c r="O41" s="28" t="s">
        <v>683</v>
      </c>
      <c r="P41" s="28" t="s">
        <v>683</v>
      </c>
      <c r="Q41" s="28" t="s">
        <v>683</v>
      </c>
      <c r="R41" s="352">
        <f t="shared" si="1"/>
        <v>0</v>
      </c>
      <c r="S41" s="689"/>
      <c r="T41" s="461" t="s">
        <v>323</v>
      </c>
    </row>
    <row r="42" spans="1:19" s="399" customFormat="1" ht="45" customHeight="1">
      <c r="A42" s="545" t="s">
        <v>913</v>
      </c>
      <c r="B42" s="862" t="s">
        <v>207</v>
      </c>
      <c r="C42" s="1002"/>
      <c r="D42" s="1003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52">
        <f t="shared" si="1"/>
        <v>0</v>
      </c>
      <c r="S42" s="689"/>
    </row>
    <row r="43" spans="1:19" s="399" customFormat="1" ht="39.75" customHeight="1">
      <c r="A43" s="545" t="s">
        <v>911</v>
      </c>
      <c r="B43" s="546"/>
      <c r="C43" s="866" t="s">
        <v>912</v>
      </c>
      <c r="D43" s="984"/>
      <c r="E43" s="28"/>
      <c r="F43" s="28" t="s">
        <v>683</v>
      </c>
      <c r="G43" s="28" t="s">
        <v>683</v>
      </c>
      <c r="H43" s="28" t="s">
        <v>683</v>
      </c>
      <c r="I43" s="28"/>
      <c r="J43" s="28" t="s">
        <v>683</v>
      </c>
      <c r="K43" s="28" t="s">
        <v>683</v>
      </c>
      <c r="L43" s="28"/>
      <c r="M43" s="28" t="s">
        <v>683</v>
      </c>
      <c r="N43" s="28"/>
      <c r="O43" s="28" t="s">
        <v>683</v>
      </c>
      <c r="P43" s="28" t="s">
        <v>683</v>
      </c>
      <c r="Q43" s="28" t="s">
        <v>683</v>
      </c>
      <c r="R43" s="352">
        <f t="shared" si="1"/>
        <v>0</v>
      </c>
      <c r="S43" s="689"/>
    </row>
    <row r="44" spans="1:19" s="399" customFormat="1" ht="45" customHeight="1">
      <c r="A44" s="545" t="s">
        <v>910</v>
      </c>
      <c r="B44" s="542"/>
      <c r="C44" s="866" t="s">
        <v>208</v>
      </c>
      <c r="D44" s="984"/>
      <c r="E44" s="352">
        <f>SUM(E45:E47)</f>
        <v>0</v>
      </c>
      <c r="F44" s="37" t="s">
        <v>683</v>
      </c>
      <c r="G44" s="37" t="s">
        <v>683</v>
      </c>
      <c r="H44" s="37" t="s">
        <v>683</v>
      </c>
      <c r="I44" s="352">
        <f>SUM(I45:I47)</f>
        <v>0</v>
      </c>
      <c r="J44" s="37" t="s">
        <v>683</v>
      </c>
      <c r="K44" s="37" t="s">
        <v>683</v>
      </c>
      <c r="L44" s="352">
        <f>SUM(L45:L47)</f>
        <v>0</v>
      </c>
      <c r="M44" s="37" t="s">
        <v>683</v>
      </c>
      <c r="N44" s="352">
        <f>SUM(N45:N47)</f>
        <v>0</v>
      </c>
      <c r="O44" s="37" t="s">
        <v>683</v>
      </c>
      <c r="P44" s="37" t="s">
        <v>683</v>
      </c>
      <c r="Q44" s="37" t="s">
        <v>683</v>
      </c>
      <c r="R44" s="352">
        <f>SUM(R45:R47)</f>
        <v>0</v>
      </c>
      <c r="S44" s="689"/>
    </row>
    <row r="45" spans="1:19" s="399" customFormat="1" ht="12.75">
      <c r="A45" s="547" t="s">
        <v>209</v>
      </c>
      <c r="B45" s="552"/>
      <c r="C45" s="549"/>
      <c r="D45" s="550" t="s">
        <v>190</v>
      </c>
      <c r="E45" s="37"/>
      <c r="F45" s="37" t="s">
        <v>683</v>
      </c>
      <c r="G45" s="37" t="s">
        <v>683</v>
      </c>
      <c r="H45" s="37" t="s">
        <v>683</v>
      </c>
      <c r="I45" s="37"/>
      <c r="J45" s="37" t="s">
        <v>683</v>
      </c>
      <c r="K45" s="37" t="s">
        <v>683</v>
      </c>
      <c r="L45" s="37"/>
      <c r="M45" s="37" t="s">
        <v>683</v>
      </c>
      <c r="N45" s="37"/>
      <c r="O45" s="37" t="s">
        <v>683</v>
      </c>
      <c r="P45" s="37" t="s">
        <v>683</v>
      </c>
      <c r="Q45" s="37" t="s">
        <v>683</v>
      </c>
      <c r="R45" s="352">
        <f t="shared" si="1"/>
        <v>0</v>
      </c>
      <c r="S45" s="689"/>
    </row>
    <row r="46" spans="1:19" s="399" customFormat="1" ht="12.75">
      <c r="A46" s="547" t="s">
        <v>210</v>
      </c>
      <c r="B46" s="552"/>
      <c r="C46" s="549"/>
      <c r="D46" s="550" t="s">
        <v>191</v>
      </c>
      <c r="E46" s="37"/>
      <c r="F46" s="37" t="s">
        <v>683</v>
      </c>
      <c r="G46" s="37" t="s">
        <v>683</v>
      </c>
      <c r="H46" s="37" t="s">
        <v>683</v>
      </c>
      <c r="I46" s="37"/>
      <c r="J46" s="37" t="s">
        <v>683</v>
      </c>
      <c r="K46" s="37" t="s">
        <v>683</v>
      </c>
      <c r="L46" s="37"/>
      <c r="M46" s="37" t="s">
        <v>683</v>
      </c>
      <c r="N46" s="37"/>
      <c r="O46" s="37" t="s">
        <v>683</v>
      </c>
      <c r="P46" s="37" t="s">
        <v>683</v>
      </c>
      <c r="Q46" s="37" t="s">
        <v>683</v>
      </c>
      <c r="R46" s="352">
        <f t="shared" si="1"/>
        <v>0</v>
      </c>
      <c r="S46" s="689"/>
    </row>
    <row r="47" spans="1:19" s="399" customFormat="1" ht="12.75">
      <c r="A47" s="547" t="s">
        <v>211</v>
      </c>
      <c r="B47" s="552"/>
      <c r="C47" s="549"/>
      <c r="D47" s="550" t="s">
        <v>192</v>
      </c>
      <c r="E47" s="37"/>
      <c r="F47" s="37" t="s">
        <v>683</v>
      </c>
      <c r="G47" s="37" t="s">
        <v>683</v>
      </c>
      <c r="H47" s="37" t="s">
        <v>683</v>
      </c>
      <c r="I47" s="37"/>
      <c r="J47" s="37" t="s">
        <v>683</v>
      </c>
      <c r="K47" s="37" t="s">
        <v>683</v>
      </c>
      <c r="L47" s="37"/>
      <c r="M47" s="37" t="s">
        <v>683</v>
      </c>
      <c r="N47" s="37"/>
      <c r="O47" s="37" t="s">
        <v>683</v>
      </c>
      <c r="P47" s="37" t="s">
        <v>683</v>
      </c>
      <c r="Q47" s="37" t="s">
        <v>683</v>
      </c>
      <c r="R47" s="352">
        <f t="shared" si="1"/>
        <v>0</v>
      </c>
      <c r="S47" s="689"/>
    </row>
    <row r="48" spans="1:19" s="399" customFormat="1" ht="15" customHeight="1">
      <c r="A48" s="545" t="s">
        <v>909</v>
      </c>
      <c r="B48" s="548"/>
      <c r="C48" s="988" t="s">
        <v>649</v>
      </c>
      <c r="D48" s="989"/>
      <c r="E48" s="28"/>
      <c r="F48" s="28" t="s">
        <v>683</v>
      </c>
      <c r="G48" s="28" t="s">
        <v>683</v>
      </c>
      <c r="H48" s="28" t="s">
        <v>683</v>
      </c>
      <c r="I48" s="28"/>
      <c r="J48" s="28" t="s">
        <v>683</v>
      </c>
      <c r="K48" s="28" t="s">
        <v>683</v>
      </c>
      <c r="L48" s="28"/>
      <c r="M48" s="28" t="s">
        <v>683</v>
      </c>
      <c r="N48" s="28"/>
      <c r="O48" s="28" t="s">
        <v>683</v>
      </c>
      <c r="P48" s="28" t="s">
        <v>683</v>
      </c>
      <c r="Q48" s="28" t="s">
        <v>683</v>
      </c>
      <c r="R48" s="352">
        <f t="shared" si="1"/>
        <v>0</v>
      </c>
      <c r="S48" s="689"/>
    </row>
    <row r="49" spans="1:19" s="399" customFormat="1" ht="41.25" customHeight="1">
      <c r="A49" s="539" t="s">
        <v>908</v>
      </c>
      <c r="B49" s="907" t="s">
        <v>212</v>
      </c>
      <c r="C49" s="986"/>
      <c r="D49" s="987"/>
      <c r="E49" s="351">
        <f>E41+E42+E43-E44+E48</f>
        <v>0</v>
      </c>
      <c r="F49" s="37" t="s">
        <v>683</v>
      </c>
      <c r="G49" s="37" t="s">
        <v>683</v>
      </c>
      <c r="H49" s="37" t="s">
        <v>683</v>
      </c>
      <c r="I49" s="351">
        <f>I41+I42+I43-I44+I48</f>
        <v>0</v>
      </c>
      <c r="J49" s="37" t="s">
        <v>683</v>
      </c>
      <c r="K49" s="37" t="s">
        <v>683</v>
      </c>
      <c r="L49" s="351">
        <f>L41+L42+L43-L44+L48</f>
        <v>0</v>
      </c>
      <c r="M49" s="37" t="s">
        <v>683</v>
      </c>
      <c r="N49" s="351">
        <f>N41+N42+N43-N44+N48</f>
        <v>0</v>
      </c>
      <c r="O49" s="37" t="s">
        <v>683</v>
      </c>
      <c r="P49" s="37" t="s">
        <v>683</v>
      </c>
      <c r="Q49" s="37" t="s">
        <v>683</v>
      </c>
      <c r="R49" s="351">
        <f>R41+R42+R43-R44+R48</f>
        <v>0</v>
      </c>
      <c r="S49" s="654"/>
    </row>
    <row r="50" spans="1:20" s="399" customFormat="1" ht="54.75" customHeight="1">
      <c r="A50" s="539" t="s">
        <v>907</v>
      </c>
      <c r="B50" s="999" t="s">
        <v>213</v>
      </c>
      <c r="C50" s="999"/>
      <c r="D50" s="999"/>
      <c r="E50" s="351">
        <f>E21+E49</f>
        <v>0</v>
      </c>
      <c r="F50" s="351">
        <f>F21-F30-F40</f>
        <v>0</v>
      </c>
      <c r="G50" s="351">
        <f>G21-G30-G40</f>
        <v>164743</v>
      </c>
      <c r="H50" s="351">
        <f>H21-H30-H40</f>
        <v>0</v>
      </c>
      <c r="I50" s="351">
        <f>I21-I30-I40+I49</f>
        <v>0</v>
      </c>
      <c r="J50" s="351">
        <f>J21-J30-J40</f>
        <v>8902</v>
      </c>
      <c r="K50" s="351">
        <f>K21-K30-K40</f>
        <v>0</v>
      </c>
      <c r="L50" s="351">
        <f>L21-L30-L40+L49</f>
        <v>0</v>
      </c>
      <c r="M50" s="351">
        <f>M21-M30-M40</f>
        <v>16514</v>
      </c>
      <c r="N50" s="351">
        <f>N21+N49</f>
        <v>0</v>
      </c>
      <c r="O50" s="351">
        <f>O21-O30-O40</f>
        <v>10617</v>
      </c>
      <c r="P50" s="351">
        <f>P21-P40</f>
        <v>0</v>
      </c>
      <c r="Q50" s="351">
        <f>Q21-Q40</f>
        <v>0</v>
      </c>
      <c r="R50" s="351">
        <f>R21-R30-R40+R49</f>
        <v>200776</v>
      </c>
      <c r="S50" s="654"/>
      <c r="T50" s="399" t="s">
        <v>318</v>
      </c>
    </row>
    <row r="51" spans="1:19" s="399" customFormat="1" ht="54.75" customHeight="1">
      <c r="A51" s="539" t="s">
        <v>214</v>
      </c>
      <c r="B51" s="999" t="s">
        <v>215</v>
      </c>
      <c r="C51" s="999"/>
      <c r="D51" s="999"/>
      <c r="E51" s="351">
        <f>E12+E41</f>
        <v>0</v>
      </c>
      <c r="F51" s="351">
        <f>F12-F22-F31</f>
        <v>0</v>
      </c>
      <c r="G51" s="351">
        <f aca="true" t="shared" si="8" ref="G51:O51">G12-G22-G31</f>
        <v>168283</v>
      </c>
      <c r="H51" s="351">
        <f t="shared" si="8"/>
        <v>0</v>
      </c>
      <c r="I51" s="351">
        <f>I12-I22-I31+I41</f>
        <v>0</v>
      </c>
      <c r="J51" s="351">
        <f t="shared" si="8"/>
        <v>10352</v>
      </c>
      <c r="K51" s="351">
        <f t="shared" si="8"/>
        <v>0</v>
      </c>
      <c r="L51" s="351">
        <f>L12-L22-L31+L41</f>
        <v>0</v>
      </c>
      <c r="M51" s="351">
        <f t="shared" si="8"/>
        <v>16158</v>
      </c>
      <c r="N51" s="351">
        <f>N12+N41</f>
        <v>0</v>
      </c>
      <c r="O51" s="351">
        <f t="shared" si="8"/>
        <v>910</v>
      </c>
      <c r="P51" s="351">
        <f>P12-P31</f>
        <v>0</v>
      </c>
      <c r="Q51" s="351">
        <f>Q12-Q31</f>
        <v>0</v>
      </c>
      <c r="R51" s="351">
        <f>R12-R22-R31+R41</f>
        <v>195703</v>
      </c>
      <c r="S51" s="654"/>
    </row>
    <row r="52" spans="1:19" s="399" customFormat="1" ht="12.75">
      <c r="A52" s="169" t="s">
        <v>216</v>
      </c>
      <c r="B52" s="169"/>
      <c r="C52" s="169"/>
      <c r="D52" s="169"/>
      <c r="E52" s="169"/>
      <c r="F52" s="169"/>
      <c r="G52" s="169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749"/>
    </row>
    <row r="53" spans="1:19" s="399" customFormat="1" ht="12.75">
      <c r="A53" s="169" t="s">
        <v>217</v>
      </c>
      <c r="B53" s="169"/>
      <c r="C53" s="169"/>
      <c r="D53" s="169"/>
      <c r="E53" s="169"/>
      <c r="F53" s="169"/>
      <c r="G53" s="169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749"/>
    </row>
    <row r="54" spans="1:18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6" ht="12.75">
      <c r="A55" s="113" t="s">
        <v>85</v>
      </c>
      <c r="C55" s="157"/>
      <c r="D55" s="158" t="s">
        <v>847</v>
      </c>
      <c r="F55" s="157"/>
    </row>
    <row r="56" spans="4:6" ht="12.75">
      <c r="D56" s="157" t="s">
        <v>89</v>
      </c>
      <c r="F56" s="157"/>
    </row>
  </sheetData>
  <sheetProtection/>
  <mergeCells count="46">
    <mergeCell ref="C33:D33"/>
    <mergeCell ref="C43:D43"/>
    <mergeCell ref="C44:D44"/>
    <mergeCell ref="C39:D39"/>
    <mergeCell ref="B40:D40"/>
    <mergeCell ref="B41:D41"/>
    <mergeCell ref="B42:D42"/>
    <mergeCell ref="C48:D48"/>
    <mergeCell ref="B49:D49"/>
    <mergeCell ref="B50:D50"/>
    <mergeCell ref="B51:D51"/>
    <mergeCell ref="A3:R3"/>
    <mergeCell ref="A7:R7"/>
    <mergeCell ref="A9:A10"/>
    <mergeCell ref="B9:D10"/>
    <mergeCell ref="E9:E10"/>
    <mergeCell ref="J9:J10"/>
    <mergeCell ref="E4:O4"/>
    <mergeCell ref="E5:O5"/>
    <mergeCell ref="Q9:Q10"/>
    <mergeCell ref="K9:K10"/>
    <mergeCell ref="T31:T40"/>
    <mergeCell ref="B12:D12"/>
    <mergeCell ref="B31:D31"/>
    <mergeCell ref="C13:D13"/>
    <mergeCell ref="C34:D34"/>
    <mergeCell ref="C35:D35"/>
    <mergeCell ref="C32:D32"/>
    <mergeCell ref="C29:D29"/>
    <mergeCell ref="B30:D30"/>
    <mergeCell ref="C25:D25"/>
    <mergeCell ref="R9:R10"/>
    <mergeCell ref="H9:H10"/>
    <mergeCell ref="I9:I10"/>
    <mergeCell ref="B16:D16"/>
    <mergeCell ref="P9:P10"/>
    <mergeCell ref="B11:D11"/>
    <mergeCell ref="F9:G9"/>
    <mergeCell ref="L9:L10"/>
    <mergeCell ref="M9:M10"/>
    <mergeCell ref="N9:O9"/>
    <mergeCell ref="C24:D24"/>
    <mergeCell ref="C23:D23"/>
    <mergeCell ref="B21:D21"/>
    <mergeCell ref="C20:D20"/>
    <mergeCell ref="B22:D22"/>
  </mergeCells>
  <printOptions horizontalCentered="1"/>
  <pageMargins left="0.35433070866141736" right="0.35433070866141736" top="0.5905511811023623" bottom="0.3937007874015748" header="0.31496062992125984" footer="0.31496062992125984"/>
  <pageSetup fitToHeight="2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EK39"/>
  <sheetViews>
    <sheetView showGridLines="0" view="pageBreakPreview" zoomScaleSheetLayoutView="100" zoomScalePageLayoutView="0" workbookViewId="0" topLeftCell="E1">
      <pane ySplit="11" topLeftCell="A12" activePane="bottomLeft" state="frozen"/>
      <selection pane="topLeft" activeCell="O23" sqref="O23"/>
      <selection pane="bottomLeft" activeCell="O23" sqref="O23"/>
    </sheetView>
  </sheetViews>
  <sheetFormatPr defaultColWidth="9.140625" defaultRowHeight="12.75"/>
  <cols>
    <col min="1" max="1" width="4.28125" style="554" customWidth="1"/>
    <col min="2" max="3" width="1.57421875" style="472" customWidth="1"/>
    <col min="4" max="4" width="24.57421875" style="472" bestFit="1" customWidth="1"/>
    <col min="5" max="9" width="8.28125" style="472" customWidth="1"/>
    <col min="10" max="10" width="9.421875" style="472" bestFit="1" customWidth="1"/>
    <col min="11" max="11" width="9.421875" style="472" customWidth="1"/>
    <col min="12" max="14" width="8.28125" style="472" customWidth="1"/>
    <col min="15" max="15" width="9.8515625" style="472" customWidth="1"/>
    <col min="16" max="18" width="8.28125" style="472" customWidth="1"/>
    <col min="19" max="16384" width="9.140625" style="472" customWidth="1"/>
  </cols>
  <sheetData>
    <row r="1" ht="12.75">
      <c r="N1" s="555"/>
    </row>
    <row r="2" spans="1:18" ht="15.75">
      <c r="A2" s="397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N2" s="556" t="s">
        <v>930</v>
      </c>
      <c r="O2" s="557"/>
      <c r="P2" s="557"/>
      <c r="Q2" s="557"/>
      <c r="R2" s="471"/>
    </row>
    <row r="3" spans="1:17" ht="14.25" customHeight="1">
      <c r="A3" s="397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397"/>
      <c r="N3" s="558" t="s">
        <v>878</v>
      </c>
      <c r="O3" s="558"/>
      <c r="P3" s="558"/>
      <c r="Q3" s="558"/>
    </row>
    <row r="4" spans="1:18" ht="4.5" customHeight="1">
      <c r="A4" s="397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397"/>
      <c r="N4" s="397"/>
      <c r="O4" s="397"/>
      <c r="P4" s="397"/>
      <c r="Q4" s="397"/>
      <c r="R4" s="397"/>
    </row>
    <row r="5" spans="1:18" ht="31.5" customHeight="1">
      <c r="A5" s="934" t="s">
        <v>218</v>
      </c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</row>
    <row r="6" spans="1:18" ht="14.25" customHeight="1">
      <c r="A6" s="397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</row>
    <row r="7" spans="1:18" ht="36" customHeight="1">
      <c r="A7" s="934" t="s">
        <v>219</v>
      </c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</row>
    <row r="8" spans="1:18" ht="4.5" customHeight="1">
      <c r="A8" s="397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</row>
    <row r="9" spans="1:18" ht="27" customHeight="1">
      <c r="A9" s="977" t="s">
        <v>925</v>
      </c>
      <c r="B9" s="1005" t="s">
        <v>509</v>
      </c>
      <c r="C9" s="1005"/>
      <c r="D9" s="1005"/>
      <c r="E9" s="977" t="s">
        <v>579</v>
      </c>
      <c r="F9" s="977" t="s">
        <v>584</v>
      </c>
      <c r="G9" s="977"/>
      <c r="H9" s="977" t="s">
        <v>924</v>
      </c>
      <c r="I9" s="977" t="s">
        <v>923</v>
      </c>
      <c r="J9" s="977" t="s">
        <v>465</v>
      </c>
      <c r="K9" s="977" t="s">
        <v>922</v>
      </c>
      <c r="L9" s="977" t="s">
        <v>921</v>
      </c>
      <c r="M9" s="977" t="s">
        <v>589</v>
      </c>
      <c r="N9" s="977" t="s">
        <v>580</v>
      </c>
      <c r="O9" s="977"/>
      <c r="P9" s="977" t="s">
        <v>609</v>
      </c>
      <c r="Q9" s="977" t="s">
        <v>920</v>
      </c>
      <c r="R9" s="977" t="s">
        <v>538</v>
      </c>
    </row>
    <row r="10" spans="1:18" ht="51">
      <c r="A10" s="1004"/>
      <c r="B10" s="1006"/>
      <c r="C10" s="1006"/>
      <c r="D10" s="1006"/>
      <c r="E10" s="1004"/>
      <c r="F10" s="415" t="s">
        <v>919</v>
      </c>
      <c r="G10" s="415" t="s">
        <v>614</v>
      </c>
      <c r="H10" s="1004"/>
      <c r="I10" s="1004"/>
      <c r="J10" s="1004"/>
      <c r="K10" s="1004"/>
      <c r="L10" s="1004"/>
      <c r="M10" s="1004"/>
      <c r="N10" s="415" t="s">
        <v>615</v>
      </c>
      <c r="O10" s="415" t="s">
        <v>220</v>
      </c>
      <c r="P10" s="1004"/>
      <c r="Q10" s="1004"/>
      <c r="R10" s="1004"/>
    </row>
    <row r="11" spans="1:141" s="561" customFormat="1" ht="12.75">
      <c r="A11" s="519">
        <v>1</v>
      </c>
      <c r="B11" s="1010">
        <v>2</v>
      </c>
      <c r="C11" s="1010"/>
      <c r="D11" s="1010"/>
      <c r="E11" s="519">
        <v>3</v>
      </c>
      <c r="F11" s="519">
        <v>4</v>
      </c>
      <c r="G11" s="519">
        <v>5</v>
      </c>
      <c r="H11" s="519">
        <v>6</v>
      </c>
      <c r="I11" s="519">
        <v>7</v>
      </c>
      <c r="J11" s="519">
        <v>8</v>
      </c>
      <c r="K11" s="519">
        <v>9</v>
      </c>
      <c r="L11" s="519">
        <v>10</v>
      </c>
      <c r="M11" s="519">
        <v>11</v>
      </c>
      <c r="N11" s="519">
        <v>12</v>
      </c>
      <c r="O11" s="519">
        <v>13</v>
      </c>
      <c r="P11" s="519">
        <v>14</v>
      </c>
      <c r="Q11" s="519">
        <v>15</v>
      </c>
      <c r="R11" s="519">
        <v>16</v>
      </c>
      <c r="S11" s="1011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0"/>
      <c r="DC11" s="560"/>
      <c r="DD11" s="560"/>
      <c r="DE11" s="560"/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560"/>
      <c r="DU11" s="560"/>
      <c r="DV11" s="560"/>
      <c r="DW11" s="560"/>
      <c r="DX11" s="560"/>
      <c r="DY11" s="560"/>
      <c r="DZ11" s="560"/>
      <c r="EA11" s="560"/>
      <c r="EB11" s="560"/>
      <c r="EC11" s="560"/>
      <c r="ED11" s="560"/>
      <c r="EE11" s="560"/>
      <c r="EF11" s="560"/>
      <c r="EG11" s="560"/>
      <c r="EH11" s="560"/>
      <c r="EI11" s="560"/>
      <c r="EJ11" s="560"/>
      <c r="EK11" s="560"/>
    </row>
    <row r="12" spans="1:141" s="561" customFormat="1" ht="86.25" customHeight="1">
      <c r="A12" s="519" t="s">
        <v>539</v>
      </c>
      <c r="B12" s="1012" t="s">
        <v>221</v>
      </c>
      <c r="C12" s="1012"/>
      <c r="D12" s="1013"/>
      <c r="E12" s="562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19"/>
      <c r="S12" s="1011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560"/>
      <c r="DG12" s="560"/>
      <c r="DH12" s="560"/>
      <c r="DI12" s="560"/>
      <c r="DJ12" s="560"/>
      <c r="DK12" s="560"/>
      <c r="DL12" s="560"/>
      <c r="DM12" s="560"/>
      <c r="DN12" s="560"/>
      <c r="DO12" s="560"/>
      <c r="DP12" s="560"/>
      <c r="DQ12" s="560"/>
      <c r="DR12" s="560"/>
      <c r="DS12" s="560"/>
      <c r="DT12" s="560"/>
      <c r="DU12" s="560"/>
      <c r="DV12" s="560"/>
      <c r="DW12" s="560"/>
      <c r="DX12" s="560"/>
      <c r="DY12" s="560"/>
      <c r="DZ12" s="560"/>
      <c r="EA12" s="560"/>
      <c r="EB12" s="560"/>
      <c r="EC12" s="560"/>
      <c r="ED12" s="560"/>
      <c r="EE12" s="560"/>
      <c r="EF12" s="560"/>
      <c r="EG12" s="560"/>
      <c r="EH12" s="560"/>
      <c r="EI12" s="560"/>
      <c r="EJ12" s="560"/>
      <c r="EK12" s="560"/>
    </row>
    <row r="13" spans="1:28" ht="81" customHeight="1">
      <c r="A13" s="564" t="s">
        <v>540</v>
      </c>
      <c r="B13" s="1014" t="s">
        <v>222</v>
      </c>
      <c r="C13" s="1014"/>
      <c r="D13" s="1015"/>
      <c r="E13" s="416"/>
      <c r="F13" s="565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09"/>
      <c r="S13" s="1011"/>
      <c r="T13" s="560"/>
      <c r="U13" s="560"/>
      <c r="V13" s="561"/>
      <c r="W13" s="561"/>
      <c r="X13" s="561"/>
      <c r="Y13" s="561"/>
      <c r="Z13" s="561"/>
      <c r="AA13" s="561"/>
      <c r="AB13" s="561"/>
    </row>
    <row r="14" spans="1:18" ht="8.25" customHeight="1">
      <c r="A14" s="566"/>
      <c r="B14" s="561"/>
      <c r="C14" s="1007"/>
      <c r="D14" s="1007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</row>
    <row r="15" spans="1:18" ht="12.75">
      <c r="A15" s="568" t="s">
        <v>183</v>
      </c>
      <c r="B15" s="390"/>
      <c r="C15" s="561"/>
      <c r="D15" s="567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</row>
    <row r="16" spans="1:18" ht="12.75">
      <c r="A16" s="569"/>
      <c r="B16" s="570"/>
      <c r="C16" s="570"/>
      <c r="D16" s="571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572"/>
      <c r="Q16" s="572"/>
      <c r="R16" s="572"/>
    </row>
    <row r="17" spans="1:18" ht="51" customHeight="1">
      <c r="A17" s="566"/>
      <c r="B17" s="1008"/>
      <c r="C17" s="1016"/>
      <c r="D17" s="1016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572"/>
      <c r="Q17" s="572"/>
      <c r="R17" s="572"/>
    </row>
    <row r="18" spans="1:18" ht="12.75">
      <c r="A18" s="566"/>
      <c r="B18" s="575"/>
      <c r="C18" s="561"/>
      <c r="D18" s="574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572"/>
      <c r="Q18" s="572"/>
      <c r="R18" s="572"/>
    </row>
    <row r="19" spans="1:18" ht="12.75">
      <c r="A19" s="576"/>
      <c r="B19" s="575"/>
      <c r="C19" s="561"/>
      <c r="D19" s="57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572"/>
      <c r="Q19" s="572"/>
      <c r="R19" s="572"/>
    </row>
    <row r="20" spans="1:18" ht="12.75">
      <c r="A20" s="576"/>
      <c r="B20" s="575"/>
      <c r="C20" s="561"/>
      <c r="D20" s="57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572"/>
      <c r="Q20" s="572"/>
      <c r="R20" s="572"/>
    </row>
    <row r="21" spans="1:18" ht="15" customHeight="1">
      <c r="A21" s="566"/>
      <c r="B21" s="561"/>
      <c r="C21" s="1007"/>
      <c r="D21" s="1007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572"/>
      <c r="Q21" s="572"/>
      <c r="R21" s="572"/>
    </row>
    <row r="22" spans="1:18" ht="54.75" customHeight="1">
      <c r="A22" s="576"/>
      <c r="B22" s="1008"/>
      <c r="C22" s="1008"/>
      <c r="D22" s="1008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</row>
    <row r="23" spans="1:18" ht="39.75" customHeight="1">
      <c r="A23" s="576"/>
      <c r="B23" s="1008"/>
      <c r="C23" s="1008"/>
      <c r="D23" s="1009"/>
      <c r="E23" s="572"/>
      <c r="F23" s="572"/>
      <c r="G23" s="572"/>
      <c r="H23" s="572"/>
      <c r="I23" s="572"/>
      <c r="J23" s="572"/>
      <c r="K23" s="572"/>
      <c r="L23" s="572"/>
      <c r="M23" s="572"/>
      <c r="N23" s="577"/>
      <c r="O23" s="572"/>
      <c r="P23" s="572"/>
      <c r="Q23" s="572"/>
      <c r="R23" s="572"/>
    </row>
    <row r="24" spans="1:18" ht="12.75">
      <c r="A24" s="578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</row>
    <row r="25" spans="1:18" ht="12.75">
      <c r="A25" s="397"/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</row>
    <row r="26" spans="1:18" ht="12.75">
      <c r="A26" s="397"/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</row>
    <row r="27" spans="1:18" ht="12.75">
      <c r="A27" s="397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</row>
    <row r="28" spans="1:18" ht="12.75">
      <c r="A28" s="397"/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</row>
    <row r="29" spans="1:18" ht="12.75">
      <c r="A29" s="397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</row>
    <row r="30" spans="1:18" ht="12.75">
      <c r="A30" s="397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</row>
    <row r="31" spans="1:18" ht="12.75">
      <c r="A31" s="397"/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</row>
    <row r="32" spans="1:18" ht="12.75">
      <c r="A32" s="397"/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</row>
    <row r="33" spans="1:18" ht="12.75">
      <c r="A33" s="397"/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</row>
    <row r="34" spans="1:18" ht="12.75">
      <c r="A34" s="397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</row>
    <row r="35" spans="1:18" ht="12.75">
      <c r="A35" s="397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</row>
    <row r="36" spans="1:18" ht="12.75">
      <c r="A36" s="397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</row>
    <row r="37" spans="1:18" ht="12.75">
      <c r="A37" s="397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</row>
    <row r="38" spans="1:18" ht="12.75">
      <c r="A38" s="397"/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</row>
    <row r="39" spans="1:18" ht="12.75">
      <c r="A39" s="397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</row>
  </sheetData>
  <sheetProtection/>
  <mergeCells count="25">
    <mergeCell ref="B23:D23"/>
    <mergeCell ref="B11:D11"/>
    <mergeCell ref="S11:S13"/>
    <mergeCell ref="B12:D12"/>
    <mergeCell ref="B13:D13"/>
    <mergeCell ref="C14:D14"/>
    <mergeCell ref="B17:D17"/>
    <mergeCell ref="Q9:Q10"/>
    <mergeCell ref="R9:R10"/>
    <mergeCell ref="C21:D21"/>
    <mergeCell ref="B22:D22"/>
    <mergeCell ref="L9:L10"/>
    <mergeCell ref="M9:M10"/>
    <mergeCell ref="N9:O9"/>
    <mergeCell ref="P9:P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 horizontalCentered="1"/>
  <pageMargins left="0.35433070866141736" right="0.35433070866141736" top="0.5905511811023623" bottom="0.3937007874015748" header="0.31496062992125984" footer="0.31496062992125984"/>
  <pageSetup fitToHeight="2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SheetLayoutView="100" zoomScalePageLayoutView="0" workbookViewId="0" topLeftCell="A11">
      <selection activeCell="F26" sqref="F26"/>
    </sheetView>
  </sheetViews>
  <sheetFormatPr defaultColWidth="9.140625" defaultRowHeight="12.75"/>
  <cols>
    <col min="1" max="1" width="4.57421875" style="128" customWidth="1"/>
    <col min="2" max="2" width="1.7109375" style="128" customWidth="1"/>
    <col min="3" max="3" width="2.00390625" style="128" customWidth="1"/>
    <col min="4" max="4" width="32.57421875" style="128" customWidth="1"/>
    <col min="5" max="5" width="9.00390625" style="128" customWidth="1"/>
    <col min="6" max="6" width="11.00390625" style="128" customWidth="1"/>
    <col min="7" max="8" width="10.7109375" style="128" customWidth="1"/>
    <col min="9" max="9" width="12.00390625" style="128" customWidth="1"/>
    <col min="10" max="10" width="10.57421875" style="128" customWidth="1"/>
    <col min="11" max="11" width="12.00390625" style="128" customWidth="1"/>
    <col min="12" max="12" width="10.57421875" style="128" customWidth="1"/>
    <col min="13" max="13" width="10.28125" style="128" customWidth="1"/>
    <col min="14" max="14" width="5.140625" style="738" customWidth="1"/>
    <col min="15" max="15" width="8.7109375" style="128" customWidth="1"/>
    <col min="16" max="16384" width="9.140625" style="128" customWidth="1"/>
  </cols>
  <sheetData>
    <row r="1" ht="12.75" customHeight="1" hidden="1">
      <c r="J1" s="96" t="s">
        <v>931</v>
      </c>
    </row>
    <row r="2" ht="12.75">
      <c r="J2" s="92" t="s">
        <v>698</v>
      </c>
    </row>
    <row r="3" spans="1:14" ht="30" customHeight="1">
      <c r="A3" s="1034" t="s">
        <v>935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750"/>
    </row>
    <row r="4" spans="1:14" ht="13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751"/>
    </row>
    <row r="5" spans="2:20" s="110" customFormat="1" ht="12.75" customHeight="1">
      <c r="B5" s="93"/>
      <c r="C5" s="93"/>
      <c r="E5" s="978" t="s">
        <v>838</v>
      </c>
      <c r="F5" s="978"/>
      <c r="G5" s="978"/>
      <c r="H5" s="978"/>
      <c r="I5" s="978"/>
      <c r="J5" s="978"/>
      <c r="K5" s="93"/>
      <c r="L5" s="93"/>
      <c r="M5" s="93"/>
      <c r="N5" s="729"/>
      <c r="O5" s="93"/>
      <c r="P5" s="93"/>
      <c r="Q5" s="93"/>
      <c r="R5" s="93"/>
      <c r="S5" s="93"/>
      <c r="T5" s="93"/>
    </row>
    <row r="6" spans="2:17" s="110" customFormat="1" ht="12.75" customHeight="1">
      <c r="B6" s="93"/>
      <c r="C6" s="93"/>
      <c r="E6" s="872" t="s">
        <v>700</v>
      </c>
      <c r="F6" s="872"/>
      <c r="G6" s="872"/>
      <c r="H6" s="872"/>
      <c r="I6" s="872"/>
      <c r="J6" s="872"/>
      <c r="K6" s="93"/>
      <c r="L6" s="93"/>
      <c r="M6" s="93"/>
      <c r="N6" s="729"/>
      <c r="O6" s="93"/>
      <c r="P6" s="93"/>
      <c r="Q6" s="93"/>
    </row>
    <row r="7" spans="4:14" ht="12.75"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752"/>
    </row>
    <row r="8" spans="4:14" ht="12.75">
      <c r="D8" s="1036" t="s">
        <v>92</v>
      </c>
      <c r="E8" s="1036"/>
      <c r="F8" s="1036"/>
      <c r="G8" s="1036"/>
      <c r="H8" s="1036"/>
      <c r="I8" s="1036"/>
      <c r="J8" s="1036"/>
      <c r="K8" s="1036"/>
      <c r="L8" s="1036"/>
      <c r="M8" s="1036"/>
      <c r="N8" s="751"/>
    </row>
    <row r="10" spans="1:14" ht="27" customHeight="1">
      <c r="A10" s="1019" t="s">
        <v>450</v>
      </c>
      <c r="B10" s="138"/>
      <c r="C10" s="139"/>
      <c r="D10" s="1038"/>
      <c r="E10" s="1019" t="s">
        <v>454</v>
      </c>
      <c r="F10" s="1019" t="s">
        <v>582</v>
      </c>
      <c r="G10" s="1019" t="s">
        <v>457</v>
      </c>
      <c r="H10" s="1019"/>
      <c r="I10" s="1019"/>
      <c r="J10" s="1019" t="s">
        <v>459</v>
      </c>
      <c r="K10" s="1019"/>
      <c r="L10" s="1040" t="s">
        <v>118</v>
      </c>
      <c r="M10" s="983" t="s">
        <v>538</v>
      </c>
      <c r="N10" s="654"/>
    </row>
    <row r="11" spans="1:14" ht="78.75" customHeight="1">
      <c r="A11" s="1037"/>
      <c r="B11" s="140"/>
      <c r="C11" s="141"/>
      <c r="D11" s="1039"/>
      <c r="E11" s="1019"/>
      <c r="F11" s="1019"/>
      <c r="G11" s="97" t="s">
        <v>411</v>
      </c>
      <c r="H11" s="97" t="s">
        <v>412</v>
      </c>
      <c r="I11" s="97" t="s">
        <v>413</v>
      </c>
      <c r="J11" s="97" t="s">
        <v>414</v>
      </c>
      <c r="K11" s="97" t="s">
        <v>415</v>
      </c>
      <c r="L11" s="1041"/>
      <c r="M11" s="983"/>
      <c r="N11" s="654"/>
    </row>
    <row r="12" spans="1:14" ht="12.75">
      <c r="A12" s="142">
        <v>1</v>
      </c>
      <c r="B12" s="143"/>
      <c r="C12" s="144"/>
      <c r="D12" s="145">
        <v>2</v>
      </c>
      <c r="E12" s="146">
        <v>3</v>
      </c>
      <c r="F12" s="146">
        <v>4</v>
      </c>
      <c r="G12" s="146">
        <v>5</v>
      </c>
      <c r="H12" s="146">
        <v>6</v>
      </c>
      <c r="I12" s="146">
        <v>7</v>
      </c>
      <c r="J12" s="146">
        <v>8</v>
      </c>
      <c r="K12" s="146">
        <v>9</v>
      </c>
      <c r="L12" s="17">
        <v>10</v>
      </c>
      <c r="M12" s="13">
        <v>11</v>
      </c>
      <c r="N12" s="689"/>
    </row>
    <row r="13" spans="1:14" ht="24.75" customHeight="1">
      <c r="A13" s="109">
        <v>1</v>
      </c>
      <c r="B13" s="1021" t="s">
        <v>610</v>
      </c>
      <c r="C13" s="1022"/>
      <c r="D13" s="1023"/>
      <c r="E13" s="98"/>
      <c r="F13" s="98">
        <v>726</v>
      </c>
      <c r="G13" s="98"/>
      <c r="H13" s="98"/>
      <c r="I13" s="98"/>
      <c r="J13" s="98"/>
      <c r="K13" s="98"/>
      <c r="L13" s="98"/>
      <c r="M13" s="371">
        <f>SUM(E13:L13)</f>
        <v>726</v>
      </c>
      <c r="N13" s="727"/>
    </row>
    <row r="14" spans="1:16" s="1" customFormat="1" ht="12.75">
      <c r="A14" s="201" t="s">
        <v>540</v>
      </c>
      <c r="B14" s="586"/>
      <c r="C14" s="587" t="s">
        <v>936</v>
      </c>
      <c r="D14" s="588"/>
      <c r="E14" s="604">
        <f>SUM(E15:E16)</f>
        <v>0</v>
      </c>
      <c r="F14" s="604">
        <f aca="true" t="shared" si="0" ref="F14:L14">SUM(F15:F16)</f>
        <v>1990</v>
      </c>
      <c r="G14" s="604">
        <f t="shared" si="0"/>
        <v>0</v>
      </c>
      <c r="H14" s="604">
        <f t="shared" si="0"/>
        <v>0</v>
      </c>
      <c r="I14" s="604">
        <f t="shared" si="0"/>
        <v>0</v>
      </c>
      <c r="J14" s="604">
        <f t="shared" si="0"/>
        <v>0</v>
      </c>
      <c r="K14" s="604">
        <f t="shared" si="0"/>
        <v>0</v>
      </c>
      <c r="L14" s="604">
        <f t="shared" si="0"/>
        <v>0</v>
      </c>
      <c r="M14" s="371">
        <f aca="true" t="shared" si="1" ref="M14:M43">SUM(E14:L14)</f>
        <v>1990</v>
      </c>
      <c r="N14" s="727"/>
      <c r="O14" s="9"/>
      <c r="P14" s="600"/>
    </row>
    <row r="15" spans="1:16" s="1" customFormat="1" ht="12.75">
      <c r="A15" s="590" t="s">
        <v>624</v>
      </c>
      <c r="B15" s="591"/>
      <c r="C15" s="592"/>
      <c r="D15" s="20" t="s">
        <v>187</v>
      </c>
      <c r="E15" s="17"/>
      <c r="F15" s="6">
        <v>1990</v>
      </c>
      <c r="G15" s="17"/>
      <c r="H15" s="17"/>
      <c r="I15" s="17"/>
      <c r="J15" s="17"/>
      <c r="K15" s="601"/>
      <c r="L15" s="601"/>
      <c r="M15" s="371">
        <f t="shared" si="1"/>
        <v>1990</v>
      </c>
      <c r="N15" s="727"/>
      <c r="O15" s="9"/>
      <c r="P15" s="600"/>
    </row>
    <row r="16" spans="1:16" s="1" customFormat="1" ht="25.5">
      <c r="A16" s="593" t="s">
        <v>630</v>
      </c>
      <c r="B16" s="592"/>
      <c r="C16" s="592"/>
      <c r="D16" s="20" t="s">
        <v>188</v>
      </c>
      <c r="E16" s="17"/>
      <c r="F16" s="6"/>
      <c r="G16" s="17"/>
      <c r="H16" s="17"/>
      <c r="I16" s="17"/>
      <c r="J16" s="17"/>
      <c r="K16" s="601"/>
      <c r="L16" s="601"/>
      <c r="M16" s="371">
        <f t="shared" si="1"/>
        <v>0</v>
      </c>
      <c r="N16" s="727"/>
      <c r="O16" s="9"/>
      <c r="P16" s="600"/>
    </row>
    <row r="17" spans="1:16" s="1" customFormat="1" ht="28.5" customHeight="1">
      <c r="A17" s="594" t="s">
        <v>541</v>
      </c>
      <c r="B17" s="595"/>
      <c r="C17" s="1027" t="s">
        <v>228</v>
      </c>
      <c r="D17" s="1028"/>
      <c r="E17" s="351">
        <f>SUM(E18:E20)</f>
        <v>0</v>
      </c>
      <c r="F17" s="351">
        <f aca="true" t="shared" si="2" ref="F17:L17">SUM(F18:F20)</f>
        <v>0</v>
      </c>
      <c r="G17" s="351">
        <f t="shared" si="2"/>
        <v>0</v>
      </c>
      <c r="H17" s="351">
        <f t="shared" si="2"/>
        <v>0</v>
      </c>
      <c r="I17" s="351">
        <f t="shared" si="2"/>
        <v>0</v>
      </c>
      <c r="J17" s="351">
        <f t="shared" si="2"/>
        <v>0</v>
      </c>
      <c r="K17" s="351">
        <f t="shared" si="2"/>
        <v>0</v>
      </c>
      <c r="L17" s="351">
        <f t="shared" si="2"/>
        <v>0</v>
      </c>
      <c r="M17" s="371">
        <f t="shared" si="1"/>
        <v>0</v>
      </c>
      <c r="N17" s="727"/>
      <c r="O17" s="8"/>
      <c r="P17" s="600"/>
    </row>
    <row r="18" spans="1:16" s="1" customFormat="1" ht="12.75">
      <c r="A18" s="590" t="s">
        <v>625</v>
      </c>
      <c r="B18" s="596"/>
      <c r="C18" s="592"/>
      <c r="D18" s="20" t="s">
        <v>190</v>
      </c>
      <c r="E18" s="17"/>
      <c r="F18" s="17"/>
      <c r="G18" s="17"/>
      <c r="H18" s="17"/>
      <c r="I18" s="17"/>
      <c r="J18" s="17"/>
      <c r="K18" s="17"/>
      <c r="L18" s="17"/>
      <c r="M18" s="371">
        <f t="shared" si="1"/>
        <v>0</v>
      </c>
      <c r="N18" s="727"/>
      <c r="O18" s="8"/>
      <c r="P18" s="600"/>
    </row>
    <row r="19" spans="1:16" s="1" customFormat="1" ht="12.75">
      <c r="A19" s="590" t="s">
        <v>626</v>
      </c>
      <c r="B19" s="596"/>
      <c r="C19" s="592"/>
      <c r="D19" s="20" t="s">
        <v>191</v>
      </c>
      <c r="E19" s="17"/>
      <c r="F19" s="17"/>
      <c r="G19" s="17"/>
      <c r="H19" s="17"/>
      <c r="I19" s="17"/>
      <c r="J19" s="17"/>
      <c r="K19" s="17"/>
      <c r="L19" s="17"/>
      <c r="M19" s="371">
        <f t="shared" si="1"/>
        <v>0</v>
      </c>
      <c r="N19" s="727"/>
      <c r="O19" s="8"/>
      <c r="P19" s="600"/>
    </row>
    <row r="20" spans="1:16" s="1" customFormat="1" ht="12.75">
      <c r="A20" s="590" t="s">
        <v>627</v>
      </c>
      <c r="B20" s="596"/>
      <c r="C20" s="592"/>
      <c r="D20" s="20" t="s">
        <v>192</v>
      </c>
      <c r="E20" s="17"/>
      <c r="F20" s="17"/>
      <c r="G20" s="17"/>
      <c r="H20" s="17"/>
      <c r="I20" s="17"/>
      <c r="J20" s="17"/>
      <c r="K20" s="17"/>
      <c r="L20" s="17"/>
      <c r="M20" s="371">
        <f t="shared" si="1"/>
        <v>0</v>
      </c>
      <c r="N20" s="727"/>
      <c r="O20" s="8"/>
      <c r="P20" s="600"/>
    </row>
    <row r="21" spans="1:16" ht="12.75">
      <c r="A21" s="147">
        <v>4</v>
      </c>
      <c r="B21" s="597"/>
      <c r="C21" s="598" t="s">
        <v>649</v>
      </c>
      <c r="D21" s="599"/>
      <c r="E21" s="98"/>
      <c r="F21" s="98"/>
      <c r="G21" s="98"/>
      <c r="H21" s="98"/>
      <c r="I21" s="98"/>
      <c r="J21" s="602"/>
      <c r="K21" s="603"/>
      <c r="L21" s="603"/>
      <c r="M21" s="371">
        <f t="shared" si="1"/>
        <v>0</v>
      </c>
      <c r="N21" s="727"/>
      <c r="O21" s="250"/>
      <c r="P21" s="250"/>
    </row>
    <row r="22" spans="1:14" ht="24.75" customHeight="1">
      <c r="A22" s="109">
        <v>5</v>
      </c>
      <c r="B22" s="1024" t="s">
        <v>917</v>
      </c>
      <c r="C22" s="1025"/>
      <c r="D22" s="1026"/>
      <c r="E22" s="371">
        <f>E13+E14-E17+E21</f>
        <v>0</v>
      </c>
      <c r="F22" s="371">
        <f aca="true" t="shared" si="3" ref="F22:L22">F13+F14-F17+F21</f>
        <v>2716</v>
      </c>
      <c r="G22" s="371">
        <f t="shared" si="3"/>
        <v>0</v>
      </c>
      <c r="H22" s="371">
        <f t="shared" si="3"/>
        <v>0</v>
      </c>
      <c r="I22" s="371">
        <f t="shared" si="3"/>
        <v>0</v>
      </c>
      <c r="J22" s="371">
        <f t="shared" si="3"/>
        <v>0</v>
      </c>
      <c r="K22" s="371">
        <f t="shared" si="3"/>
        <v>0</v>
      </c>
      <c r="L22" s="371">
        <f t="shared" si="3"/>
        <v>0</v>
      </c>
      <c r="M22" s="371">
        <f t="shared" si="1"/>
        <v>2716</v>
      </c>
      <c r="N22" s="727"/>
    </row>
    <row r="23" spans="1:14" s="1" customFormat="1" ht="24.75" customHeight="1">
      <c r="A23" s="10" t="s">
        <v>773</v>
      </c>
      <c r="B23" s="1021" t="s">
        <v>650</v>
      </c>
      <c r="C23" s="1022"/>
      <c r="D23" s="1023"/>
      <c r="E23" s="13" t="s">
        <v>683</v>
      </c>
      <c r="F23" s="17">
        <v>706</v>
      </c>
      <c r="G23" s="589"/>
      <c r="H23" s="13" t="s">
        <v>683</v>
      </c>
      <c r="I23" s="13"/>
      <c r="J23" s="13" t="s">
        <v>683</v>
      </c>
      <c r="K23" s="13" t="s">
        <v>683</v>
      </c>
      <c r="L23" s="13"/>
      <c r="M23" s="371">
        <f t="shared" si="1"/>
        <v>706</v>
      </c>
      <c r="N23" s="727"/>
    </row>
    <row r="24" spans="1:14" s="1" customFormat="1" ht="30" customHeight="1">
      <c r="A24" s="201" t="s">
        <v>772</v>
      </c>
      <c r="B24" s="585"/>
      <c r="C24" s="891" t="s">
        <v>229</v>
      </c>
      <c r="D24" s="1020"/>
      <c r="E24" s="13" t="s">
        <v>683</v>
      </c>
      <c r="F24" s="589"/>
      <c r="G24" s="589"/>
      <c r="H24" s="13" t="s">
        <v>683</v>
      </c>
      <c r="I24" s="13"/>
      <c r="J24" s="13" t="s">
        <v>683</v>
      </c>
      <c r="K24" s="13" t="s">
        <v>683</v>
      </c>
      <c r="L24" s="13"/>
      <c r="M24" s="371">
        <f t="shared" si="1"/>
        <v>0</v>
      </c>
      <c r="N24" s="727"/>
    </row>
    <row r="25" spans="1:14" s="1" customFormat="1" ht="26.25" customHeight="1">
      <c r="A25" s="201" t="s">
        <v>770</v>
      </c>
      <c r="B25" s="586"/>
      <c r="C25" s="1017" t="s">
        <v>230</v>
      </c>
      <c r="D25" s="1030"/>
      <c r="E25" s="13" t="s">
        <v>683</v>
      </c>
      <c r="F25" s="756">
        <v>238</v>
      </c>
      <c r="G25" s="605"/>
      <c r="H25" s="13" t="s">
        <v>683</v>
      </c>
      <c r="I25" s="606"/>
      <c r="J25" s="13" t="s">
        <v>683</v>
      </c>
      <c r="K25" s="13" t="s">
        <v>683</v>
      </c>
      <c r="L25" s="13"/>
      <c r="M25" s="371">
        <f t="shared" si="1"/>
        <v>238</v>
      </c>
      <c r="N25" s="727"/>
    </row>
    <row r="26" spans="1:14" s="1" customFormat="1" ht="24.75" customHeight="1">
      <c r="A26" s="201" t="s">
        <v>769</v>
      </c>
      <c r="B26" s="586"/>
      <c r="C26" s="1017" t="s">
        <v>231</v>
      </c>
      <c r="D26" s="1018"/>
      <c r="E26" s="13" t="s">
        <v>683</v>
      </c>
      <c r="F26" s="371">
        <f>SUM(F27:F29)</f>
        <v>0</v>
      </c>
      <c r="G26" s="371">
        <f>SUM(G27:G29)</f>
        <v>0</v>
      </c>
      <c r="H26" s="13" t="s">
        <v>683</v>
      </c>
      <c r="I26" s="371">
        <f>SUM(I27:I29)</f>
        <v>0</v>
      </c>
      <c r="J26" s="13" t="s">
        <v>683</v>
      </c>
      <c r="K26" s="13" t="s">
        <v>683</v>
      </c>
      <c r="L26" s="371">
        <f>SUM(L27:L29)</f>
        <v>0</v>
      </c>
      <c r="M26" s="371">
        <f t="shared" si="1"/>
        <v>0</v>
      </c>
      <c r="N26" s="727"/>
    </row>
    <row r="27" spans="1:14" s="1" customFormat="1" ht="12.75">
      <c r="A27" s="590" t="s">
        <v>196</v>
      </c>
      <c r="B27" s="591"/>
      <c r="C27" s="607"/>
      <c r="D27" s="537" t="s">
        <v>190</v>
      </c>
      <c r="E27" s="37" t="s">
        <v>683</v>
      </c>
      <c r="F27" s="608"/>
      <c r="G27" s="608"/>
      <c r="H27" s="37" t="s">
        <v>683</v>
      </c>
      <c r="I27" s="609"/>
      <c r="J27" s="37" t="s">
        <v>683</v>
      </c>
      <c r="K27" s="37" t="s">
        <v>683</v>
      </c>
      <c r="L27" s="37"/>
      <c r="M27" s="371">
        <f t="shared" si="1"/>
        <v>0</v>
      </c>
      <c r="N27" s="727"/>
    </row>
    <row r="28" spans="1:14" s="1" customFormat="1" ht="12.75">
      <c r="A28" s="590" t="s">
        <v>197</v>
      </c>
      <c r="B28" s="591"/>
      <c r="C28" s="607"/>
      <c r="D28" s="537" t="s">
        <v>191</v>
      </c>
      <c r="E28" s="37" t="s">
        <v>683</v>
      </c>
      <c r="F28" s="608"/>
      <c r="G28" s="608"/>
      <c r="H28" s="37" t="s">
        <v>683</v>
      </c>
      <c r="I28" s="609"/>
      <c r="J28" s="37" t="s">
        <v>683</v>
      </c>
      <c r="K28" s="37" t="s">
        <v>683</v>
      </c>
      <c r="L28" s="37"/>
      <c r="M28" s="371">
        <f t="shared" si="1"/>
        <v>0</v>
      </c>
      <c r="N28" s="727"/>
    </row>
    <row r="29" spans="1:14" s="1" customFormat="1" ht="12.75">
      <c r="A29" s="590" t="s">
        <v>198</v>
      </c>
      <c r="B29" s="591"/>
      <c r="C29" s="607"/>
      <c r="D29" s="537" t="s">
        <v>192</v>
      </c>
      <c r="E29" s="37" t="s">
        <v>683</v>
      </c>
      <c r="F29" s="795"/>
      <c r="G29" s="608"/>
      <c r="H29" s="37" t="s">
        <v>683</v>
      </c>
      <c r="I29" s="609"/>
      <c r="J29" s="37" t="s">
        <v>683</v>
      </c>
      <c r="K29" s="37" t="s">
        <v>683</v>
      </c>
      <c r="L29" s="37"/>
      <c r="M29" s="371">
        <f t="shared" si="1"/>
        <v>0</v>
      </c>
      <c r="N29" s="727"/>
    </row>
    <row r="30" spans="1:14" ht="12.75">
      <c r="A30" s="109">
        <v>10</v>
      </c>
      <c r="B30" s="596"/>
      <c r="C30" s="610" t="s">
        <v>649</v>
      </c>
      <c r="D30" s="20"/>
      <c r="E30" s="13" t="s">
        <v>683</v>
      </c>
      <c r="F30" s="611"/>
      <c r="G30" s="611"/>
      <c r="H30" s="13" t="s">
        <v>683</v>
      </c>
      <c r="I30" s="612"/>
      <c r="J30" s="13" t="s">
        <v>683</v>
      </c>
      <c r="K30" s="13" t="s">
        <v>683</v>
      </c>
      <c r="L30" s="13"/>
      <c r="M30" s="371">
        <f t="shared" si="1"/>
        <v>0</v>
      </c>
      <c r="N30" s="727"/>
    </row>
    <row r="31" spans="1:14" ht="24.75" customHeight="1">
      <c r="A31" s="109">
        <v>11</v>
      </c>
      <c r="B31" s="1029" t="s">
        <v>937</v>
      </c>
      <c r="C31" s="892"/>
      <c r="D31" s="893"/>
      <c r="E31" s="13" t="s">
        <v>683</v>
      </c>
      <c r="F31" s="371">
        <f>F23+F24+F25-F26+F30</f>
        <v>944</v>
      </c>
      <c r="G31" s="371">
        <f>G23+G24+G25-G26+G30</f>
        <v>0</v>
      </c>
      <c r="H31" s="13" t="s">
        <v>683</v>
      </c>
      <c r="I31" s="371">
        <f>I23+I24+I25-I26+I30</f>
        <v>0</v>
      </c>
      <c r="J31" s="13" t="s">
        <v>683</v>
      </c>
      <c r="K31" s="13" t="s">
        <v>683</v>
      </c>
      <c r="L31" s="371">
        <f>L23+L24+L25-L26+L30</f>
        <v>0</v>
      </c>
      <c r="M31" s="371">
        <f t="shared" si="1"/>
        <v>944</v>
      </c>
      <c r="N31" s="727"/>
    </row>
    <row r="32" spans="1:14" s="1" customFormat="1" ht="24.75" customHeight="1">
      <c r="A32" s="201" t="s">
        <v>764</v>
      </c>
      <c r="B32" s="1021" t="s">
        <v>581</v>
      </c>
      <c r="C32" s="1022"/>
      <c r="D32" s="1023"/>
      <c r="E32" s="589"/>
      <c r="F32" s="589"/>
      <c r="G32" s="589"/>
      <c r="H32" s="589"/>
      <c r="I32" s="589"/>
      <c r="J32" s="589"/>
      <c r="K32" s="589"/>
      <c r="L32" s="589"/>
      <c r="M32" s="371">
        <f t="shared" si="1"/>
        <v>0</v>
      </c>
      <c r="N32" s="727"/>
    </row>
    <row r="33" spans="1:14" s="1" customFormat="1" ht="24.75" customHeight="1">
      <c r="A33" s="201" t="s">
        <v>762</v>
      </c>
      <c r="B33" s="585"/>
      <c r="C33" s="891" t="s">
        <v>199</v>
      </c>
      <c r="D33" s="1020"/>
      <c r="E33" s="589"/>
      <c r="F33" s="589"/>
      <c r="G33" s="589"/>
      <c r="H33" s="589"/>
      <c r="I33" s="589"/>
      <c r="J33" s="589"/>
      <c r="K33" s="589"/>
      <c r="L33" s="589"/>
      <c r="M33" s="371">
        <f t="shared" si="1"/>
        <v>0</v>
      </c>
      <c r="N33" s="727"/>
    </row>
    <row r="34" spans="1:14" s="1" customFormat="1" ht="33" customHeight="1">
      <c r="A34" s="201" t="s">
        <v>760</v>
      </c>
      <c r="B34" s="586"/>
      <c r="C34" s="900" t="s">
        <v>232</v>
      </c>
      <c r="D34" s="923"/>
      <c r="E34" s="589"/>
      <c r="F34" s="589"/>
      <c r="G34" s="589"/>
      <c r="H34" s="589"/>
      <c r="I34" s="589"/>
      <c r="J34" s="589"/>
      <c r="K34" s="589"/>
      <c r="L34" s="589"/>
      <c r="M34" s="371">
        <f t="shared" si="1"/>
        <v>0</v>
      </c>
      <c r="N34" s="727"/>
    </row>
    <row r="35" spans="1:14" s="1" customFormat="1" ht="29.25" customHeight="1">
      <c r="A35" s="201" t="s">
        <v>758</v>
      </c>
      <c r="B35" s="586"/>
      <c r="C35" s="1017" t="s">
        <v>201</v>
      </c>
      <c r="D35" s="1018"/>
      <c r="E35" s="589"/>
      <c r="F35" s="589"/>
      <c r="G35" s="589"/>
      <c r="H35" s="589"/>
      <c r="I35" s="589"/>
      <c r="J35" s="589"/>
      <c r="K35" s="589"/>
      <c r="L35" s="589"/>
      <c r="M35" s="371">
        <f t="shared" si="1"/>
        <v>0</v>
      </c>
      <c r="N35" s="727"/>
    </row>
    <row r="36" spans="1:14" s="1" customFormat="1" ht="24.75" customHeight="1">
      <c r="A36" s="10" t="s">
        <v>756</v>
      </c>
      <c r="B36" s="586"/>
      <c r="C36" s="1017" t="s">
        <v>233</v>
      </c>
      <c r="D36" s="1018"/>
      <c r="E36" s="371">
        <f>SUM(E37:E39)</f>
        <v>0</v>
      </c>
      <c r="F36" s="371">
        <f aca="true" t="shared" si="4" ref="F36:L36">SUM(F37:F39)</f>
        <v>0</v>
      </c>
      <c r="G36" s="371">
        <f t="shared" si="4"/>
        <v>0</v>
      </c>
      <c r="H36" s="371">
        <f t="shared" si="4"/>
        <v>0</v>
      </c>
      <c r="I36" s="371">
        <f t="shared" si="4"/>
        <v>0</v>
      </c>
      <c r="J36" s="371">
        <f t="shared" si="4"/>
        <v>0</v>
      </c>
      <c r="K36" s="371">
        <f t="shared" si="4"/>
        <v>0</v>
      </c>
      <c r="L36" s="371">
        <f t="shared" si="4"/>
        <v>0</v>
      </c>
      <c r="M36" s="371">
        <f t="shared" si="1"/>
        <v>0</v>
      </c>
      <c r="N36" s="727"/>
    </row>
    <row r="37" spans="1:14" s="1" customFormat="1" ht="12.75">
      <c r="A37" s="590" t="s">
        <v>203</v>
      </c>
      <c r="B37" s="591"/>
      <c r="C37" s="607"/>
      <c r="D37" s="537" t="s">
        <v>190</v>
      </c>
      <c r="E37" s="589"/>
      <c r="F37" s="589"/>
      <c r="G37" s="589"/>
      <c r="H37" s="589"/>
      <c r="I37" s="589"/>
      <c r="J37" s="589"/>
      <c r="K37" s="589"/>
      <c r="L37" s="589"/>
      <c r="M37" s="371">
        <f t="shared" si="1"/>
        <v>0</v>
      </c>
      <c r="N37" s="727"/>
    </row>
    <row r="38" spans="1:14" s="1" customFormat="1" ht="12.75">
      <c r="A38" s="590" t="s">
        <v>204</v>
      </c>
      <c r="B38" s="591"/>
      <c r="C38" s="607"/>
      <c r="D38" s="537" t="s">
        <v>191</v>
      </c>
      <c r="E38" s="589"/>
      <c r="F38" s="589"/>
      <c r="G38" s="589"/>
      <c r="H38" s="589"/>
      <c r="I38" s="589"/>
      <c r="J38" s="589"/>
      <c r="K38" s="589"/>
      <c r="L38" s="589"/>
      <c r="M38" s="371">
        <f t="shared" si="1"/>
        <v>0</v>
      </c>
      <c r="N38" s="727"/>
    </row>
    <row r="39" spans="1:14" s="1" customFormat="1" ht="12.75">
      <c r="A39" s="590" t="s">
        <v>205</v>
      </c>
      <c r="B39" s="591"/>
      <c r="C39" s="607"/>
      <c r="D39" s="537" t="s">
        <v>192</v>
      </c>
      <c r="E39" s="589"/>
      <c r="F39" s="589"/>
      <c r="G39" s="589"/>
      <c r="H39" s="589"/>
      <c r="I39" s="589"/>
      <c r="J39" s="589"/>
      <c r="K39" s="589"/>
      <c r="L39" s="589"/>
      <c r="M39" s="371">
        <f t="shared" si="1"/>
        <v>0</v>
      </c>
      <c r="N39" s="727"/>
    </row>
    <row r="40" spans="1:14" ht="12.75">
      <c r="A40" s="147">
        <v>17</v>
      </c>
      <c r="B40" s="586"/>
      <c r="C40" s="613" t="s">
        <v>649</v>
      </c>
      <c r="D40" s="588"/>
      <c r="E40" s="304"/>
      <c r="F40" s="304"/>
      <c r="G40" s="304"/>
      <c r="H40" s="304"/>
      <c r="I40" s="304"/>
      <c r="J40" s="304"/>
      <c r="K40" s="304"/>
      <c r="L40" s="304"/>
      <c r="M40" s="371">
        <f t="shared" si="1"/>
        <v>0</v>
      </c>
      <c r="N40" s="727"/>
    </row>
    <row r="41" spans="1:14" ht="24.75" customHeight="1">
      <c r="A41" s="109">
        <v>18</v>
      </c>
      <c r="B41" s="1029" t="s">
        <v>938</v>
      </c>
      <c r="C41" s="892"/>
      <c r="D41" s="893"/>
      <c r="E41" s="371">
        <f>E32+E33+E34-E35-E36+E40</f>
        <v>0</v>
      </c>
      <c r="F41" s="371">
        <f aca="true" t="shared" si="5" ref="F41:L41">F32+F33+F34-F35-F36+F40</f>
        <v>0</v>
      </c>
      <c r="G41" s="371">
        <f t="shared" si="5"/>
        <v>0</v>
      </c>
      <c r="H41" s="371">
        <f t="shared" si="5"/>
        <v>0</v>
      </c>
      <c r="I41" s="371">
        <f t="shared" si="5"/>
        <v>0</v>
      </c>
      <c r="J41" s="371">
        <f t="shared" si="5"/>
        <v>0</v>
      </c>
      <c r="K41" s="371">
        <f t="shared" si="5"/>
        <v>0</v>
      </c>
      <c r="L41" s="371">
        <f t="shared" si="5"/>
        <v>0</v>
      </c>
      <c r="M41" s="371">
        <f t="shared" si="1"/>
        <v>0</v>
      </c>
      <c r="N41" s="727"/>
    </row>
    <row r="42" spans="1:15" ht="24.75" customHeight="1">
      <c r="A42" s="109">
        <v>19</v>
      </c>
      <c r="B42" s="1031" t="s">
        <v>939</v>
      </c>
      <c r="C42" s="1032"/>
      <c r="D42" s="1033"/>
      <c r="E42" s="371">
        <f>E22-E41</f>
        <v>0</v>
      </c>
      <c r="F42" s="371">
        <f>F22-F31-F41</f>
        <v>1772</v>
      </c>
      <c r="G42" s="371">
        <f>G22-G31-G41</f>
        <v>0</v>
      </c>
      <c r="H42" s="371">
        <f>H22-H41</f>
        <v>0</v>
      </c>
      <c r="I42" s="371">
        <f>I22-I31-I41</f>
        <v>0</v>
      </c>
      <c r="J42" s="371">
        <f>J22-J41</f>
        <v>0</v>
      </c>
      <c r="K42" s="371">
        <f>K22-K41</f>
        <v>0</v>
      </c>
      <c r="L42" s="371">
        <f>L22-L31-L41</f>
        <v>0</v>
      </c>
      <c r="M42" s="371">
        <f t="shared" si="1"/>
        <v>1772</v>
      </c>
      <c r="N42" s="727"/>
      <c r="O42" s="128" t="s">
        <v>317</v>
      </c>
    </row>
    <row r="43" spans="1:14" ht="24.75" customHeight="1">
      <c r="A43" s="109">
        <v>20</v>
      </c>
      <c r="B43" s="1029" t="s">
        <v>940</v>
      </c>
      <c r="C43" s="892"/>
      <c r="D43" s="893"/>
      <c r="E43" s="371">
        <f>E13-E32</f>
        <v>0</v>
      </c>
      <c r="F43" s="371">
        <f aca="true" t="shared" si="6" ref="F43:L43">F13-F23-F32</f>
        <v>20</v>
      </c>
      <c r="G43" s="371">
        <f t="shared" si="6"/>
        <v>0</v>
      </c>
      <c r="H43" s="371">
        <f>H13-H32</f>
        <v>0</v>
      </c>
      <c r="I43" s="371">
        <f t="shared" si="6"/>
        <v>0</v>
      </c>
      <c r="J43" s="371">
        <f>J13-J32</f>
        <v>0</v>
      </c>
      <c r="K43" s="371">
        <f>K13-K32</f>
        <v>0</v>
      </c>
      <c r="L43" s="371">
        <f t="shared" si="6"/>
        <v>0</v>
      </c>
      <c r="M43" s="371">
        <f t="shared" si="1"/>
        <v>20</v>
      </c>
      <c r="N43" s="727"/>
    </row>
    <row r="44" spans="1:14" s="1" customFormat="1" ht="12.75">
      <c r="A44" s="614" t="s">
        <v>234</v>
      </c>
      <c r="B44" s="614"/>
      <c r="C44" s="614"/>
      <c r="D44" s="614"/>
      <c r="E44" s="614"/>
      <c r="F44" s="614"/>
      <c r="N44" s="753"/>
    </row>
    <row r="45" spans="1:14" s="1" customFormat="1" ht="12.75">
      <c r="A45" s="176" t="s">
        <v>235</v>
      </c>
      <c r="N45" s="753"/>
    </row>
    <row r="47" spans="1:14" s="113" customFormat="1" ht="12.75">
      <c r="A47" s="113" t="s">
        <v>85</v>
      </c>
      <c r="C47" s="158"/>
      <c r="D47" s="158" t="s">
        <v>847</v>
      </c>
      <c r="E47" s="157"/>
      <c r="F47" s="157"/>
      <c r="N47" s="163"/>
    </row>
    <row r="48" spans="3:14" s="113" customFormat="1" ht="12.75">
      <c r="C48" s="261"/>
      <c r="D48" s="261" t="s">
        <v>89</v>
      </c>
      <c r="E48" s="157"/>
      <c r="F48" s="157"/>
      <c r="N48" s="163"/>
    </row>
    <row r="49" s="113" customFormat="1" ht="12.75">
      <c r="N49" s="163"/>
    </row>
  </sheetData>
  <sheetProtection/>
  <mergeCells count="29">
    <mergeCell ref="A3:M3"/>
    <mergeCell ref="D7:M7"/>
    <mergeCell ref="D8:M8"/>
    <mergeCell ref="A10:A11"/>
    <mergeCell ref="D10:D11"/>
    <mergeCell ref="M10:M11"/>
    <mergeCell ref="L10:L11"/>
    <mergeCell ref="J10:K10"/>
    <mergeCell ref="F10:F11"/>
    <mergeCell ref="B43:D43"/>
    <mergeCell ref="B31:D31"/>
    <mergeCell ref="C25:D25"/>
    <mergeCell ref="C26:D26"/>
    <mergeCell ref="B32:D32"/>
    <mergeCell ref="C33:D33"/>
    <mergeCell ref="B41:D41"/>
    <mergeCell ref="C34:D34"/>
    <mergeCell ref="B42:D42"/>
    <mergeCell ref="C35:D35"/>
    <mergeCell ref="C36:D36"/>
    <mergeCell ref="E5:J5"/>
    <mergeCell ref="E6:J6"/>
    <mergeCell ref="E10:E11"/>
    <mergeCell ref="C24:D24"/>
    <mergeCell ref="B13:D13"/>
    <mergeCell ref="B22:D22"/>
    <mergeCell ref="C17:D17"/>
    <mergeCell ref="G10:I10"/>
    <mergeCell ref="B23:D23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GW15"/>
  <sheetViews>
    <sheetView zoomScaleSheetLayoutView="100" zoomScalePageLayoutView="0" workbookViewId="0" topLeftCell="B7">
      <selection activeCell="O23" sqref="O23"/>
    </sheetView>
  </sheetViews>
  <sheetFormatPr defaultColWidth="9.140625" defaultRowHeight="12.75"/>
  <cols>
    <col min="1" max="1" width="5.421875" style="514" customWidth="1"/>
    <col min="2" max="2" width="1.7109375" style="514" customWidth="1"/>
    <col min="3" max="3" width="2.00390625" style="514" customWidth="1"/>
    <col min="4" max="4" width="33.7109375" style="514" customWidth="1"/>
    <col min="5" max="11" width="12.00390625" style="514" customWidth="1"/>
    <col min="12" max="12" width="8.421875" style="514" bestFit="1" customWidth="1"/>
    <col min="13" max="13" width="5.8515625" style="514" bestFit="1" customWidth="1"/>
    <col min="14" max="14" width="4.57421875" style="514" customWidth="1"/>
    <col min="15" max="15" width="8.7109375" style="514" customWidth="1"/>
    <col min="16" max="16384" width="9.140625" style="514" customWidth="1"/>
  </cols>
  <sheetData>
    <row r="1" ht="12.75">
      <c r="J1" s="555"/>
    </row>
    <row r="2" s="510" customFormat="1" ht="12.75">
      <c r="J2" s="473" t="s">
        <v>931</v>
      </c>
    </row>
    <row r="3" spans="1:10" ht="12.75">
      <c r="A3" s="514" t="s">
        <v>387</v>
      </c>
      <c r="J3" s="397" t="s">
        <v>701</v>
      </c>
    </row>
    <row r="5" spans="1:14" ht="34.5" customHeight="1">
      <c r="A5" s="1045" t="s">
        <v>223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1045"/>
      <c r="N5" s="681"/>
    </row>
    <row r="6" spans="4:14" ht="12.75">
      <c r="D6" s="1046"/>
      <c r="E6" s="1046"/>
      <c r="F6" s="1046"/>
      <c r="G6" s="1046"/>
      <c r="H6" s="1046"/>
      <c r="I6" s="1046"/>
      <c r="J6" s="1046"/>
      <c r="K6" s="1046"/>
      <c r="L6" s="1046"/>
      <c r="M6" s="1046"/>
      <c r="N6" s="682"/>
    </row>
    <row r="7" spans="1:14" ht="29.25" customHeight="1">
      <c r="A7" s="1047" t="s">
        <v>224</v>
      </c>
      <c r="B7" s="1047"/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683"/>
    </row>
    <row r="9" spans="1:14" ht="27" customHeight="1">
      <c r="A9" s="1048" t="s">
        <v>450</v>
      </c>
      <c r="B9" s="1050" t="s">
        <v>509</v>
      </c>
      <c r="C9" s="1051"/>
      <c r="D9" s="1052"/>
      <c r="E9" s="1048" t="s">
        <v>454</v>
      </c>
      <c r="F9" s="1048" t="s">
        <v>582</v>
      </c>
      <c r="G9" s="1056" t="s">
        <v>457</v>
      </c>
      <c r="H9" s="1057"/>
      <c r="I9" s="1058"/>
      <c r="J9" s="1056" t="s">
        <v>459</v>
      </c>
      <c r="K9" s="1058"/>
      <c r="L9" s="1048" t="s">
        <v>118</v>
      </c>
      <c r="M9" s="1059" t="s">
        <v>538</v>
      </c>
      <c r="N9" s="754"/>
    </row>
    <row r="10" spans="1:133" ht="78.75" customHeight="1">
      <c r="A10" s="1049"/>
      <c r="B10" s="1053"/>
      <c r="C10" s="1054"/>
      <c r="D10" s="1055"/>
      <c r="E10" s="1049"/>
      <c r="F10" s="1049"/>
      <c r="G10" s="579" t="s">
        <v>225</v>
      </c>
      <c r="H10" s="579" t="s">
        <v>412</v>
      </c>
      <c r="I10" s="579" t="s">
        <v>413</v>
      </c>
      <c r="J10" s="579" t="s">
        <v>414</v>
      </c>
      <c r="K10" s="579" t="s">
        <v>415</v>
      </c>
      <c r="L10" s="1049"/>
      <c r="M10" s="1059"/>
      <c r="N10" s="754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  <c r="DI10" s="580"/>
      <c r="DJ10" s="580"/>
      <c r="DK10" s="580"/>
      <c r="DL10" s="580"/>
      <c r="DM10" s="580"/>
      <c r="DN10" s="580"/>
      <c r="DO10" s="580"/>
      <c r="DP10" s="580"/>
      <c r="DQ10" s="580"/>
      <c r="DR10" s="580"/>
      <c r="DS10" s="580"/>
      <c r="DT10" s="580"/>
      <c r="DU10" s="580"/>
      <c r="DV10" s="580"/>
      <c r="DW10" s="580"/>
      <c r="DX10" s="580"/>
      <c r="DY10" s="580"/>
      <c r="DZ10" s="580"/>
      <c r="EA10" s="580"/>
      <c r="EB10" s="580"/>
      <c r="EC10" s="580"/>
    </row>
    <row r="11" spans="1:205" ht="12.75">
      <c r="A11" s="515">
        <v>1</v>
      </c>
      <c r="B11" s="581"/>
      <c r="C11" s="582"/>
      <c r="D11" s="583">
        <v>2</v>
      </c>
      <c r="E11" s="584">
        <v>3</v>
      </c>
      <c r="F11" s="584">
        <v>4</v>
      </c>
      <c r="G11" s="584">
        <v>5</v>
      </c>
      <c r="H11" s="584">
        <v>6</v>
      </c>
      <c r="I11" s="584">
        <v>7</v>
      </c>
      <c r="J11" s="584">
        <v>8</v>
      </c>
      <c r="K11" s="584">
        <v>9</v>
      </c>
      <c r="L11" s="584">
        <v>10</v>
      </c>
      <c r="M11" s="391">
        <v>11</v>
      </c>
      <c r="N11" s="396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  <c r="DB11" s="580"/>
      <c r="DC11" s="580"/>
      <c r="DD11" s="580"/>
      <c r="DE11" s="580"/>
      <c r="DF11" s="580"/>
      <c r="DG11" s="580"/>
      <c r="DH11" s="580"/>
      <c r="DI11" s="580"/>
      <c r="DJ11" s="580"/>
      <c r="DK11" s="580"/>
      <c r="DL11" s="580"/>
      <c r="DM11" s="580"/>
      <c r="DN11" s="580"/>
      <c r="DO11" s="580"/>
      <c r="DP11" s="580"/>
      <c r="DQ11" s="580"/>
      <c r="DR11" s="580"/>
      <c r="DS11" s="580"/>
      <c r="DT11" s="580"/>
      <c r="DU11" s="580"/>
      <c r="DV11" s="580"/>
      <c r="DW11" s="580"/>
      <c r="DX11" s="580"/>
      <c r="DY11" s="580"/>
      <c r="DZ11" s="580"/>
      <c r="EA11" s="580"/>
      <c r="EB11" s="580"/>
      <c r="EC11" s="580"/>
      <c r="ED11" s="580"/>
      <c r="EE11" s="580"/>
      <c r="EF11" s="580"/>
      <c r="EG11" s="580"/>
      <c r="EH11" s="580"/>
      <c r="EI11" s="580"/>
      <c r="EJ11" s="580"/>
      <c r="EK11" s="580"/>
      <c r="EL11" s="580"/>
      <c r="EM11" s="580"/>
      <c r="EN11" s="580"/>
      <c r="EO11" s="580"/>
      <c r="EP11" s="580"/>
      <c r="EQ11" s="580"/>
      <c r="ER11" s="580"/>
      <c r="ES11" s="580"/>
      <c r="ET11" s="580"/>
      <c r="EU11" s="580"/>
      <c r="EV11" s="580"/>
      <c r="EW11" s="580"/>
      <c r="EX11" s="580"/>
      <c r="EY11" s="580"/>
      <c r="EZ11" s="580"/>
      <c r="FA11" s="580"/>
      <c r="FB11" s="580"/>
      <c r="FC11" s="580"/>
      <c r="FD11" s="580"/>
      <c r="FE11" s="580"/>
      <c r="FF11" s="580"/>
      <c r="FG11" s="580"/>
      <c r="FH11" s="580"/>
      <c r="FI11" s="580"/>
      <c r="FJ11" s="580"/>
      <c r="FK11" s="580"/>
      <c r="FL11" s="580"/>
      <c r="FM11" s="580"/>
      <c r="FN11" s="580"/>
      <c r="FO11" s="580"/>
      <c r="FP11" s="580"/>
      <c r="FQ11" s="580"/>
      <c r="FR11" s="580"/>
      <c r="FS11" s="580"/>
      <c r="FT11" s="580"/>
      <c r="FU11" s="580"/>
      <c r="FV11" s="580"/>
      <c r="FW11" s="580"/>
      <c r="FX11" s="580"/>
      <c r="FY11" s="580"/>
      <c r="FZ11" s="580"/>
      <c r="GA11" s="580"/>
      <c r="GB11" s="580"/>
      <c r="GC11" s="580"/>
      <c r="GD11" s="580"/>
      <c r="GE11" s="580"/>
      <c r="GF11" s="580"/>
      <c r="GG11" s="580"/>
      <c r="GH11" s="580"/>
      <c r="GI11" s="580"/>
      <c r="GJ11" s="580"/>
      <c r="GK11" s="580"/>
      <c r="GL11" s="580"/>
      <c r="GM11" s="580"/>
      <c r="GN11" s="580"/>
      <c r="GO11" s="580"/>
      <c r="GP11" s="580"/>
      <c r="GQ11" s="580"/>
      <c r="GR11" s="580"/>
      <c r="GS11" s="580"/>
      <c r="GT11" s="580"/>
      <c r="GU11" s="580"/>
      <c r="GV11" s="580"/>
      <c r="GW11" s="580"/>
    </row>
    <row r="12" spans="1:133" ht="56.25" customHeight="1">
      <c r="A12" s="515" t="s">
        <v>539</v>
      </c>
      <c r="B12" s="1042" t="s">
        <v>226</v>
      </c>
      <c r="C12" s="1043"/>
      <c r="D12" s="1044"/>
      <c r="E12" s="508"/>
      <c r="F12" s="508"/>
      <c r="G12" s="508"/>
      <c r="H12" s="508"/>
      <c r="I12" s="508"/>
      <c r="J12" s="508"/>
      <c r="K12" s="508"/>
      <c r="L12" s="508"/>
      <c r="M12" s="579"/>
      <c r="N12" s="754"/>
      <c r="O12" s="580" t="s">
        <v>324</v>
      </c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0"/>
      <c r="DS12" s="580"/>
      <c r="DT12" s="580"/>
      <c r="DU12" s="580"/>
      <c r="DV12" s="580"/>
      <c r="DW12" s="580"/>
      <c r="DX12" s="580"/>
      <c r="DY12" s="580"/>
      <c r="DZ12" s="580"/>
      <c r="EA12" s="580"/>
      <c r="EB12" s="580"/>
      <c r="EC12" s="580"/>
    </row>
    <row r="13" spans="1:133" ht="51" customHeight="1">
      <c r="A13" s="515" t="s">
        <v>540</v>
      </c>
      <c r="B13" s="1042" t="s">
        <v>227</v>
      </c>
      <c r="C13" s="1043"/>
      <c r="D13" s="1044"/>
      <c r="E13" s="509"/>
      <c r="F13" s="509"/>
      <c r="G13" s="509"/>
      <c r="H13" s="509"/>
      <c r="I13" s="509"/>
      <c r="J13" s="509"/>
      <c r="K13" s="509"/>
      <c r="L13" s="509"/>
      <c r="M13" s="509"/>
      <c r="N13" s="755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0"/>
      <c r="BL13" s="580"/>
      <c r="BM13" s="580"/>
      <c r="BN13" s="580"/>
      <c r="BO13" s="580"/>
      <c r="BP13" s="580"/>
      <c r="BQ13" s="580"/>
      <c r="BR13" s="580"/>
      <c r="BS13" s="580"/>
      <c r="BT13" s="580"/>
      <c r="BU13" s="580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0"/>
      <c r="CG13" s="580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  <c r="DI13" s="580"/>
      <c r="DJ13" s="580"/>
      <c r="DK13" s="580"/>
      <c r="DL13" s="580"/>
      <c r="DM13" s="580"/>
      <c r="DN13" s="580"/>
      <c r="DO13" s="580"/>
      <c r="DP13" s="580"/>
      <c r="DQ13" s="580"/>
      <c r="DR13" s="580"/>
      <c r="DS13" s="580"/>
      <c r="DT13" s="580"/>
      <c r="DU13" s="580"/>
      <c r="DV13" s="580"/>
      <c r="DW13" s="580"/>
      <c r="DX13" s="580"/>
      <c r="DY13" s="580"/>
      <c r="DZ13" s="580"/>
      <c r="EA13" s="580"/>
      <c r="EB13" s="580"/>
      <c r="EC13" s="580"/>
    </row>
    <row r="14" ht="5.25" customHeight="1">
      <c r="A14" s="514" t="s">
        <v>387</v>
      </c>
    </row>
    <row r="15" ht="12.75">
      <c r="A15" s="514" t="s">
        <v>183</v>
      </c>
    </row>
  </sheetData>
  <sheetProtection/>
  <mergeCells count="13">
    <mergeCell ref="L9:L10"/>
    <mergeCell ref="M9:M10"/>
    <mergeCell ref="B12:D12"/>
    <mergeCell ref="B13:D13"/>
    <mergeCell ref="A5:M5"/>
    <mergeCell ref="D6:M6"/>
    <mergeCell ref="A7:M7"/>
    <mergeCell ref="A9:A10"/>
    <mergeCell ref="B9:D10"/>
    <mergeCell ref="E9:E10"/>
    <mergeCell ref="F9:F10"/>
    <mergeCell ref="G9:I9"/>
    <mergeCell ref="J9:K9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22"/>
  <sheetViews>
    <sheetView showGridLines="0" zoomScalePageLayoutView="0" workbookViewId="0" topLeftCell="A7">
      <selection activeCell="O23" sqref="O23"/>
    </sheetView>
  </sheetViews>
  <sheetFormatPr defaultColWidth="9.140625" defaultRowHeight="12.75"/>
  <cols>
    <col min="1" max="1" width="57.140625" style="149" customWidth="1"/>
    <col min="2" max="2" width="11.8515625" style="149" customWidth="1"/>
    <col min="3" max="4" width="17.28125" style="149" customWidth="1"/>
    <col min="5" max="5" width="16.57421875" style="149" customWidth="1"/>
    <col min="6" max="6" width="15.28125" style="149" customWidth="1"/>
    <col min="7" max="16384" width="9.140625" style="149" customWidth="1"/>
  </cols>
  <sheetData>
    <row r="1" ht="12.75">
      <c r="E1" s="149" t="s">
        <v>941</v>
      </c>
    </row>
    <row r="2" ht="12.75">
      <c r="E2" s="149" t="s">
        <v>942</v>
      </c>
    </row>
    <row r="3" ht="12.75">
      <c r="E3" s="149" t="s">
        <v>943</v>
      </c>
    </row>
    <row r="4" spans="1:6" ht="12.75">
      <c r="A4" s="1060" t="s">
        <v>944</v>
      </c>
      <c r="B4" s="1060"/>
      <c r="C4" s="1060"/>
      <c r="D4" s="1060"/>
      <c r="E4" s="1060"/>
      <c r="F4" s="1060"/>
    </row>
    <row r="5" spans="1:6" ht="12.75">
      <c r="A5" s="1060" t="s">
        <v>407</v>
      </c>
      <c r="B5" s="1060"/>
      <c r="C5" s="1060"/>
      <c r="D5" s="1060"/>
      <c r="E5" s="1060"/>
      <c r="F5" s="1060"/>
    </row>
    <row r="6" spans="1:18" s="263" customFormat="1" ht="12.75" customHeight="1">
      <c r="A6" s="1061"/>
      <c r="B6" s="1061"/>
      <c r="C6" s="1061"/>
      <c r="D6" s="1061"/>
      <c r="E6" s="1061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15" s="263" customFormat="1" ht="12.75" customHeight="1">
      <c r="A7" s="1062" t="s">
        <v>700</v>
      </c>
      <c r="B7" s="1062"/>
      <c r="C7" s="1062"/>
      <c r="D7" s="1062"/>
      <c r="E7" s="1062"/>
      <c r="F7" s="264"/>
      <c r="G7" s="264"/>
      <c r="H7" s="264"/>
      <c r="I7" s="264"/>
      <c r="J7" s="264"/>
      <c r="K7" s="264"/>
      <c r="L7" s="264"/>
      <c r="M7" s="264"/>
      <c r="N7" s="264"/>
      <c r="O7" s="264"/>
    </row>
    <row r="9" spans="1:6" ht="12.75">
      <c r="A9" s="1060" t="s">
        <v>945</v>
      </c>
      <c r="B9" s="1060"/>
      <c r="C9" s="1060"/>
      <c r="D9" s="1060"/>
      <c r="E9" s="1060"/>
      <c r="F9" s="1060"/>
    </row>
    <row r="11" spans="1:13" s="152" customFormat="1" ht="89.25">
      <c r="A11" s="150" t="s">
        <v>946</v>
      </c>
      <c r="B11" s="150" t="s">
        <v>947</v>
      </c>
      <c r="C11" s="150" t="s">
        <v>948</v>
      </c>
      <c r="D11" s="150" t="s">
        <v>949</v>
      </c>
      <c r="E11" s="150" t="s">
        <v>950</v>
      </c>
      <c r="F11" s="150" t="s">
        <v>951</v>
      </c>
      <c r="G11" s="151"/>
      <c r="H11" s="151"/>
      <c r="I11" s="151"/>
      <c r="J11" s="151"/>
      <c r="K11" s="151"/>
      <c r="L11" s="151"/>
      <c r="M11" s="151"/>
    </row>
    <row r="12" spans="1:13" s="152" customFormat="1" ht="12.75">
      <c r="A12" s="150">
        <v>1</v>
      </c>
      <c r="B12" s="150">
        <v>2</v>
      </c>
      <c r="C12" s="150">
        <v>3</v>
      </c>
      <c r="D12" s="150">
        <v>4</v>
      </c>
      <c r="E12" s="150">
        <v>5</v>
      </c>
      <c r="F12" s="150">
        <v>6</v>
      </c>
      <c r="G12" s="151"/>
      <c r="H12" s="151"/>
      <c r="I12" s="151"/>
      <c r="J12" s="151"/>
      <c r="K12" s="151"/>
      <c r="L12" s="151"/>
      <c r="M12" s="151"/>
    </row>
    <row r="13" spans="1:13" ht="12.75">
      <c r="A13" s="153" t="s">
        <v>387</v>
      </c>
      <c r="B13" s="153" t="s">
        <v>387</v>
      </c>
      <c r="C13" s="153" t="s">
        <v>387</v>
      </c>
      <c r="D13" s="153" t="s">
        <v>387</v>
      </c>
      <c r="E13" s="153" t="s">
        <v>387</v>
      </c>
      <c r="F13" s="153" t="s">
        <v>387</v>
      </c>
      <c r="G13" s="154"/>
      <c r="H13" s="154"/>
      <c r="I13" s="154"/>
      <c r="J13" s="154"/>
      <c r="K13" s="154"/>
      <c r="L13" s="154"/>
      <c r="M13" s="154"/>
    </row>
    <row r="14" spans="1:13" ht="12.75">
      <c r="A14" s="153" t="s">
        <v>387</v>
      </c>
      <c r="B14" s="153" t="s">
        <v>387</v>
      </c>
      <c r="C14" s="153" t="s">
        <v>387</v>
      </c>
      <c r="D14" s="153" t="s">
        <v>387</v>
      </c>
      <c r="E14" s="153" t="s">
        <v>387</v>
      </c>
      <c r="F14" s="153" t="s">
        <v>387</v>
      </c>
      <c r="G14" s="154"/>
      <c r="H14" s="154"/>
      <c r="I14" s="154"/>
      <c r="J14" s="154"/>
      <c r="K14" s="154"/>
      <c r="L14" s="154"/>
      <c r="M14" s="154"/>
    </row>
    <row r="15" spans="1:13" ht="12.75">
      <c r="A15" s="153" t="s">
        <v>387</v>
      </c>
      <c r="B15" s="153" t="s">
        <v>387</v>
      </c>
      <c r="C15" s="153" t="s">
        <v>387</v>
      </c>
      <c r="D15" s="153" t="s">
        <v>387</v>
      </c>
      <c r="E15" s="153" t="s">
        <v>387</v>
      </c>
      <c r="F15" s="153" t="s">
        <v>387</v>
      </c>
      <c r="G15" s="154"/>
      <c r="H15" s="154"/>
      <c r="I15" s="154"/>
      <c r="J15" s="154"/>
      <c r="K15" s="154"/>
      <c r="L15" s="154"/>
      <c r="M15" s="154"/>
    </row>
    <row r="16" spans="1:13" ht="12.75">
      <c r="A16" s="153" t="s">
        <v>387</v>
      </c>
      <c r="B16" s="153" t="s">
        <v>387</v>
      </c>
      <c r="C16" s="153" t="s">
        <v>387</v>
      </c>
      <c r="D16" s="153" t="s">
        <v>387</v>
      </c>
      <c r="E16" s="153" t="s">
        <v>387</v>
      </c>
      <c r="F16" s="153" t="s">
        <v>387</v>
      </c>
      <c r="G16" s="154"/>
      <c r="H16" s="154"/>
      <c r="I16" s="154"/>
      <c r="J16" s="154"/>
      <c r="K16" s="154"/>
      <c r="L16" s="154"/>
      <c r="M16" s="154"/>
    </row>
    <row r="17" spans="1:13" ht="12.75">
      <c r="A17" s="153"/>
      <c r="B17" s="153"/>
      <c r="C17" s="153"/>
      <c r="D17" s="153"/>
      <c r="E17" s="153"/>
      <c r="F17" s="153"/>
      <c r="G17" s="154"/>
      <c r="H17" s="154"/>
      <c r="I17" s="154"/>
      <c r="J17" s="154"/>
      <c r="K17" s="154"/>
      <c r="L17" s="154"/>
      <c r="M17" s="154"/>
    </row>
    <row r="18" spans="1:13" ht="12.7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ht="12.75">
      <c r="A19" s="149" t="s">
        <v>952</v>
      </c>
    </row>
    <row r="21" spans="1:6" s="113" customFormat="1" ht="12.75">
      <c r="A21" s="113" t="s">
        <v>85</v>
      </c>
      <c r="C21" s="158"/>
      <c r="D21" s="158"/>
      <c r="E21" s="157"/>
      <c r="F21" s="157"/>
    </row>
    <row r="22" spans="3:6" s="113" customFormat="1" ht="12.75">
      <c r="C22" s="157" t="s">
        <v>89</v>
      </c>
      <c r="E22" s="157"/>
      <c r="F22" s="157"/>
    </row>
  </sheetData>
  <sheetProtection/>
  <mergeCells count="5">
    <mergeCell ref="A4:F4"/>
    <mergeCell ref="A5:F5"/>
    <mergeCell ref="A9:F9"/>
    <mergeCell ref="A6:E6"/>
    <mergeCell ref="A7:E7"/>
  </mergeCells>
  <printOptions/>
  <pageMargins left="0.43" right="0.23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20"/>
  <sheetViews>
    <sheetView showGridLines="0" zoomScaleSheetLayoutView="100" zoomScalePageLayoutView="0" workbookViewId="0" topLeftCell="A1">
      <selection activeCell="O23" sqref="O23"/>
    </sheetView>
  </sheetViews>
  <sheetFormatPr defaultColWidth="0.13671875" defaultRowHeight="12.75"/>
  <cols>
    <col min="1" max="1" width="4.140625" style="113" bestFit="1" customWidth="1"/>
    <col min="2" max="2" width="22.140625" style="113" bestFit="1" customWidth="1"/>
    <col min="3" max="3" width="5.57421875" style="113" bestFit="1" customWidth="1"/>
    <col min="4" max="4" width="56.7109375" style="113" bestFit="1" customWidth="1"/>
    <col min="5" max="5" width="7.421875" style="113" customWidth="1"/>
    <col min="6" max="8" width="8.140625" style="113" customWidth="1"/>
    <col min="9" max="16384" width="0.13671875" style="113" customWidth="1"/>
  </cols>
  <sheetData>
    <row r="1" spans="1:4" s="155" customFormat="1" ht="12.75">
      <c r="A1" s="122"/>
      <c r="B1" s="122"/>
      <c r="C1" s="122"/>
      <c r="D1" s="155" t="s">
        <v>953</v>
      </c>
    </row>
    <row r="2" spans="1:7" ht="12.75">
      <c r="A2" s="305"/>
      <c r="B2" s="123"/>
      <c r="C2" s="123"/>
      <c r="D2" s="113" t="s">
        <v>954</v>
      </c>
      <c r="E2" s="120"/>
      <c r="F2" s="120"/>
      <c r="G2" s="120"/>
    </row>
    <row r="3" spans="1:8" ht="6.75" customHeight="1">
      <c r="A3" s="305"/>
      <c r="B3" s="123"/>
      <c r="C3" s="123"/>
      <c r="D3" s="123"/>
      <c r="E3" s="123"/>
      <c r="F3" s="123"/>
      <c r="G3" s="123"/>
      <c r="H3" s="123"/>
    </row>
    <row r="4" spans="2:12" s="155" customFormat="1" ht="48" customHeight="1">
      <c r="B4" s="1063" t="s">
        <v>955</v>
      </c>
      <c r="C4" s="1063"/>
      <c r="D4" s="1063"/>
      <c r="E4" s="1063"/>
      <c r="F4" s="1063"/>
      <c r="G4" s="1063"/>
      <c r="H4" s="1063"/>
      <c r="I4" s="287"/>
      <c r="J4" s="287"/>
      <c r="K4" s="287"/>
      <c r="L4" s="287"/>
    </row>
    <row r="5" spans="2:18" s="110" customFormat="1" ht="12.75" customHeight="1">
      <c r="B5" s="873"/>
      <c r="C5" s="873"/>
      <c r="D5" s="873"/>
      <c r="E5" s="87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2:15" s="110" customFormat="1" ht="12.75" customHeight="1">
      <c r="B6" s="1064" t="s">
        <v>700</v>
      </c>
      <c r="C6" s="1064"/>
      <c r="D6" s="1064"/>
      <c r="E6" s="1064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s="110" customFormat="1" ht="12.75" customHeight="1">
      <c r="B7" s="295"/>
      <c r="C7" s="295"/>
      <c r="D7" s="295"/>
      <c r="E7" s="295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3:15" s="110" customFormat="1" ht="12.75" customHeight="1">
      <c r="C8" s="309" t="s">
        <v>97</v>
      </c>
      <c r="D8" s="295"/>
      <c r="E8" s="295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8" s="157" customFormat="1" ht="12.75">
      <c r="A9" s="306"/>
      <c r="B9" s="156"/>
      <c r="C9" s="156"/>
      <c r="D9" s="156"/>
      <c r="E9" s="156"/>
      <c r="F9" s="156"/>
      <c r="G9" s="156"/>
      <c r="H9" s="156"/>
    </row>
    <row r="10" spans="1:8" s="120" customFormat="1" ht="33.75" customHeight="1">
      <c r="A10" s="946" t="s">
        <v>450</v>
      </c>
      <c r="B10" s="946" t="s">
        <v>956</v>
      </c>
      <c r="C10" s="946" t="s">
        <v>351</v>
      </c>
      <c r="D10" s="1066"/>
      <c r="E10" s="1066"/>
      <c r="F10" s="946" t="s">
        <v>352</v>
      </c>
      <c r="G10" s="1066"/>
      <c r="H10" s="1066"/>
    </row>
    <row r="11" spans="1:8" ht="31.5" customHeight="1">
      <c r="A11" s="1065"/>
      <c r="B11" s="1065"/>
      <c r="C11" s="77" t="s">
        <v>366</v>
      </c>
      <c r="D11" s="77" t="s">
        <v>364</v>
      </c>
      <c r="E11" s="77" t="s">
        <v>365</v>
      </c>
      <c r="F11" s="77" t="s">
        <v>366</v>
      </c>
      <c r="G11" s="77" t="s">
        <v>364</v>
      </c>
      <c r="H11" s="77" t="s">
        <v>365</v>
      </c>
    </row>
    <row r="12" spans="1:8" ht="12.75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</row>
    <row r="13" spans="1:8" ht="12.75">
      <c r="A13" s="307"/>
      <c r="B13" s="307"/>
      <c r="C13" s="307"/>
      <c r="D13" s="281"/>
      <c r="E13" s="281"/>
      <c r="F13" s="281"/>
      <c r="G13" s="281"/>
      <c r="H13" s="281"/>
    </row>
    <row r="14" spans="1:8" ht="12.75">
      <c r="A14" s="307"/>
      <c r="B14" s="307"/>
      <c r="C14" s="307"/>
      <c r="D14" s="307"/>
      <c r="E14" s="307"/>
      <c r="F14" s="307"/>
      <c r="G14" s="307"/>
      <c r="H14" s="307"/>
    </row>
    <row r="15" spans="1:8" ht="12.75">
      <c r="A15" s="307"/>
      <c r="B15" s="307"/>
      <c r="C15" s="307"/>
      <c r="D15" s="307"/>
      <c r="E15" s="307"/>
      <c r="F15" s="307"/>
      <c r="G15" s="307"/>
      <c r="H15" s="307"/>
    </row>
    <row r="16" spans="1:8" ht="12.75">
      <c r="A16" s="307"/>
      <c r="B16" s="307"/>
      <c r="C16" s="307"/>
      <c r="D16" s="307"/>
      <c r="E16" s="307"/>
      <c r="F16" s="307"/>
      <c r="G16" s="307"/>
      <c r="H16" s="307"/>
    </row>
    <row r="17" spans="1:8" ht="12.75">
      <c r="A17" s="307"/>
      <c r="B17" s="307" t="s">
        <v>367</v>
      </c>
      <c r="C17" s="307"/>
      <c r="D17" s="307"/>
      <c r="E17" s="307"/>
      <c r="F17" s="307"/>
      <c r="G17" s="307"/>
      <c r="H17" s="307"/>
    </row>
    <row r="18" spans="1:8" ht="11.25" customHeight="1">
      <c r="A18" s="308"/>
      <c r="B18" s="308"/>
      <c r="C18" s="308"/>
      <c r="D18" s="308"/>
      <c r="E18" s="308"/>
      <c r="F18" s="308"/>
      <c r="G18" s="308"/>
      <c r="H18" s="308"/>
    </row>
    <row r="19" spans="1:5" s="155" customFormat="1" ht="12.75">
      <c r="A19" s="155" t="s">
        <v>85</v>
      </c>
      <c r="C19" s="268"/>
      <c r="D19" s="268"/>
      <c r="E19" s="269"/>
    </row>
    <row r="20" spans="3:5" s="155" customFormat="1" ht="12.75">
      <c r="C20" s="269" t="s">
        <v>89</v>
      </c>
      <c r="E20" s="269"/>
    </row>
  </sheetData>
  <sheetProtection/>
  <mergeCells count="7">
    <mergeCell ref="B4:H4"/>
    <mergeCell ref="B5:E5"/>
    <mergeCell ref="B6:E6"/>
    <mergeCell ref="A10:A11"/>
    <mergeCell ref="B10:B11"/>
    <mergeCell ref="C10:E10"/>
    <mergeCell ref="F10:H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SheetLayoutView="100" zoomScalePageLayoutView="0" workbookViewId="0" topLeftCell="A40">
      <selection activeCell="H57" sqref="H57"/>
    </sheetView>
  </sheetViews>
  <sheetFormatPr defaultColWidth="9.140625" defaultRowHeight="12.75"/>
  <cols>
    <col min="1" max="1" width="8.00390625" style="60" customWidth="1"/>
    <col min="2" max="2" width="1.57421875" style="60" hidden="1" customWidth="1"/>
    <col min="3" max="3" width="30.140625" style="60" customWidth="1"/>
    <col min="4" max="4" width="18.28125" style="60" customWidth="1"/>
    <col min="5" max="5" width="0" style="60" hidden="1" customWidth="1"/>
    <col min="6" max="6" width="11.7109375" style="60" customWidth="1"/>
    <col min="7" max="7" width="8.8515625" style="60" customWidth="1"/>
    <col min="8" max="9" width="15.140625" style="60" customWidth="1"/>
    <col min="10" max="10" width="6.421875" style="717" customWidth="1"/>
    <col min="11" max="11" width="9.140625" style="62" customWidth="1"/>
    <col min="12" max="16384" width="9.140625" style="60" customWidth="1"/>
  </cols>
  <sheetData>
    <row r="1" spans="4:10" ht="12.75">
      <c r="D1" s="61"/>
      <c r="G1" s="62" t="s">
        <v>727</v>
      </c>
      <c r="H1" s="62"/>
      <c r="I1" s="62"/>
      <c r="J1" s="698"/>
    </row>
    <row r="2" spans="7:10" ht="12.75">
      <c r="G2" s="62" t="s">
        <v>125</v>
      </c>
      <c r="H2" s="62"/>
      <c r="I2" s="62"/>
      <c r="J2" s="698"/>
    </row>
    <row r="4" spans="1:10" ht="24.75" customHeight="1">
      <c r="A4" s="836" t="s">
        <v>109</v>
      </c>
      <c r="B4" s="836"/>
      <c r="C4" s="836"/>
      <c r="D4" s="836"/>
      <c r="E4" s="836"/>
      <c r="F4" s="836"/>
      <c r="G4" s="836"/>
      <c r="H4" s="836"/>
      <c r="I4" s="836"/>
      <c r="J4" s="699"/>
    </row>
    <row r="5" spans="1:10" ht="20.25" customHeight="1">
      <c r="A5" s="357"/>
      <c r="B5" s="356"/>
      <c r="C5" s="837" t="s">
        <v>842</v>
      </c>
      <c r="D5" s="837"/>
      <c r="E5" s="837"/>
      <c r="F5" s="837"/>
      <c r="G5" s="837"/>
      <c r="H5" s="837"/>
      <c r="I5" s="357"/>
      <c r="J5" s="700"/>
    </row>
    <row r="6" spans="1:10" ht="12.75" customHeight="1">
      <c r="A6" s="835" t="s">
        <v>700</v>
      </c>
      <c r="B6" s="835"/>
      <c r="C6" s="835"/>
      <c r="D6" s="835"/>
      <c r="E6" s="835"/>
      <c r="F6" s="835"/>
      <c r="G6" s="835"/>
      <c r="H6" s="835"/>
      <c r="I6" s="835"/>
      <c r="J6" s="701"/>
    </row>
    <row r="7" spans="1:10" ht="18" customHeight="1">
      <c r="A7" s="355"/>
      <c r="B7" s="355"/>
      <c r="C7" s="838" t="s">
        <v>843</v>
      </c>
      <c r="D7" s="838"/>
      <c r="E7" s="838"/>
      <c r="F7" s="838"/>
      <c r="G7" s="838"/>
      <c r="H7" s="838"/>
      <c r="I7" s="355"/>
      <c r="J7" s="702"/>
    </row>
    <row r="8" spans="1:10" ht="12.75" customHeight="1">
      <c r="A8" s="835" t="s">
        <v>728</v>
      </c>
      <c r="B8" s="835"/>
      <c r="C8" s="835"/>
      <c r="D8" s="835"/>
      <c r="E8" s="835"/>
      <c r="F8" s="835"/>
      <c r="G8" s="835"/>
      <c r="H8" s="835"/>
      <c r="I8" s="835"/>
      <c r="J8" s="701"/>
    </row>
    <row r="9" spans="1:10" ht="12.75" customHeight="1">
      <c r="A9" s="835" t="s">
        <v>729</v>
      </c>
      <c r="B9" s="835"/>
      <c r="C9" s="835"/>
      <c r="D9" s="835"/>
      <c r="E9" s="835"/>
      <c r="F9" s="835"/>
      <c r="G9" s="835"/>
      <c r="H9" s="835"/>
      <c r="I9" s="835"/>
      <c r="J9" s="701"/>
    </row>
    <row r="10" spans="1:10" ht="12.75" customHeight="1">
      <c r="A10" s="832"/>
      <c r="B10" s="832"/>
      <c r="C10" s="832"/>
      <c r="D10" s="832"/>
      <c r="E10" s="832"/>
      <c r="F10" s="832"/>
      <c r="G10" s="832"/>
      <c r="H10" s="832"/>
      <c r="I10" s="832"/>
      <c r="J10" s="703"/>
    </row>
    <row r="11" spans="1:11" s="244" customFormat="1" ht="12.75" customHeight="1">
      <c r="A11" s="833" t="s">
        <v>663</v>
      </c>
      <c r="B11" s="833"/>
      <c r="C11" s="833"/>
      <c r="D11" s="833"/>
      <c r="E11" s="833"/>
      <c r="F11" s="833"/>
      <c r="G11" s="833"/>
      <c r="H11" s="833"/>
      <c r="I11" s="833"/>
      <c r="J11" s="704"/>
      <c r="K11" s="669"/>
    </row>
    <row r="12" spans="1:11" s="244" customFormat="1" ht="12.75">
      <c r="A12" s="833"/>
      <c r="B12" s="834"/>
      <c r="C12" s="834"/>
      <c r="D12" s="834"/>
      <c r="E12" s="834"/>
      <c r="F12" s="834"/>
      <c r="G12" s="834"/>
      <c r="H12" s="834"/>
      <c r="I12" s="834"/>
      <c r="J12" s="705"/>
      <c r="K12" s="669"/>
    </row>
    <row r="13" spans="1:11" s="244" customFormat="1" ht="12.75">
      <c r="A13" s="833" t="s">
        <v>934</v>
      </c>
      <c r="B13" s="833"/>
      <c r="C13" s="833"/>
      <c r="D13" s="833"/>
      <c r="E13" s="833"/>
      <c r="F13" s="833"/>
      <c r="G13" s="833"/>
      <c r="H13" s="833"/>
      <c r="I13" s="833"/>
      <c r="J13" s="704"/>
      <c r="K13" s="669"/>
    </row>
    <row r="14" spans="1:10" ht="12.75">
      <c r="A14" s="835" t="s">
        <v>1129</v>
      </c>
      <c r="B14" s="835"/>
      <c r="C14" s="835"/>
      <c r="D14" s="835"/>
      <c r="E14" s="835"/>
      <c r="F14" s="835"/>
      <c r="G14" s="835"/>
      <c r="H14" s="835"/>
      <c r="I14" s="835"/>
      <c r="J14" s="701"/>
    </row>
    <row r="15" spans="1:10" ht="12.75">
      <c r="A15" s="835" t="s">
        <v>927</v>
      </c>
      <c r="B15" s="835"/>
      <c r="C15" s="835"/>
      <c r="D15" s="835"/>
      <c r="E15" s="835"/>
      <c r="F15" s="835"/>
      <c r="G15" s="835"/>
      <c r="H15" s="835"/>
      <c r="I15" s="835"/>
      <c r="J15" s="701"/>
    </row>
    <row r="16" spans="1:10" ht="12.75">
      <c r="A16" s="791"/>
      <c r="B16" s="757"/>
      <c r="C16" s="831" t="s">
        <v>117</v>
      </c>
      <c r="D16" s="831"/>
      <c r="E16" s="831"/>
      <c r="F16" s="831"/>
      <c r="G16" s="831"/>
      <c r="H16" s="831"/>
      <c r="I16" s="831"/>
      <c r="J16" s="706"/>
    </row>
    <row r="17" spans="1:11" s="64" customFormat="1" ht="49.5" customHeight="1">
      <c r="A17" s="829" t="s">
        <v>450</v>
      </c>
      <c r="B17" s="829"/>
      <c r="C17" s="829" t="s">
        <v>509</v>
      </c>
      <c r="D17" s="826"/>
      <c r="E17" s="826"/>
      <c r="F17" s="826"/>
      <c r="G17" s="63" t="s">
        <v>682</v>
      </c>
      <c r="H17" s="63" t="s">
        <v>664</v>
      </c>
      <c r="I17" s="63" t="s">
        <v>665</v>
      </c>
      <c r="J17" s="707"/>
      <c r="K17" s="59"/>
    </row>
    <row r="18" spans="1:10" ht="12.75">
      <c r="A18" s="65" t="s">
        <v>451</v>
      </c>
      <c r="B18" s="66" t="s">
        <v>510</v>
      </c>
      <c r="C18" s="827" t="s">
        <v>510</v>
      </c>
      <c r="D18" s="830"/>
      <c r="E18" s="830"/>
      <c r="F18" s="830"/>
      <c r="G18" s="358"/>
      <c r="H18" s="365">
        <f>H19+H24+H25</f>
        <v>1681308</v>
      </c>
      <c r="I18" s="365">
        <f>I19+I24+I25</f>
        <v>1506608</v>
      </c>
      <c r="J18" s="708"/>
    </row>
    <row r="19" spans="1:10" ht="12.75">
      <c r="A19" s="67" t="s">
        <v>452</v>
      </c>
      <c r="B19" s="68" t="s">
        <v>511</v>
      </c>
      <c r="C19" s="825" t="s">
        <v>511</v>
      </c>
      <c r="D19" s="825"/>
      <c r="E19" s="825"/>
      <c r="F19" s="825"/>
      <c r="G19" s="358">
        <v>1</v>
      </c>
      <c r="H19" s="365">
        <f>H20+H21+H22+H23</f>
        <v>1402674</v>
      </c>
      <c r="I19" s="365">
        <f>I20+I21+I22+I23</f>
        <v>1250393</v>
      </c>
      <c r="J19" s="708"/>
    </row>
    <row r="20" spans="1:10" ht="12.75">
      <c r="A20" s="67" t="s">
        <v>512</v>
      </c>
      <c r="B20" s="68" t="s">
        <v>492</v>
      </c>
      <c r="C20" s="825" t="s">
        <v>492</v>
      </c>
      <c r="D20" s="825"/>
      <c r="E20" s="825"/>
      <c r="F20" s="825"/>
      <c r="G20" s="358"/>
      <c r="H20" s="361">
        <f>521606+1965</f>
        <v>523571</v>
      </c>
      <c r="I20" s="362">
        <v>524728</v>
      </c>
      <c r="J20" s="707"/>
    </row>
    <row r="21" spans="1:10" ht="12.75">
      <c r="A21" s="67" t="s">
        <v>513</v>
      </c>
      <c r="B21" s="69" t="s">
        <v>514</v>
      </c>
      <c r="C21" s="809" t="s">
        <v>514</v>
      </c>
      <c r="D21" s="809"/>
      <c r="E21" s="809"/>
      <c r="F21" s="809"/>
      <c r="G21" s="358"/>
      <c r="H21" s="361">
        <f>878299-26242-1965</f>
        <v>850092</v>
      </c>
      <c r="I21" s="362">
        <v>675357</v>
      </c>
      <c r="J21" s="707"/>
    </row>
    <row r="22" spans="1:10" ht="12.75">
      <c r="A22" s="67" t="s">
        <v>515</v>
      </c>
      <c r="B22" s="68" t="s">
        <v>730</v>
      </c>
      <c r="C22" s="809" t="s">
        <v>730</v>
      </c>
      <c r="D22" s="809"/>
      <c r="E22" s="809"/>
      <c r="F22" s="809"/>
      <c r="G22" s="358"/>
      <c r="H22" s="361">
        <v>12362</v>
      </c>
      <c r="I22" s="362">
        <v>26404</v>
      </c>
      <c r="J22" s="707"/>
    </row>
    <row r="23" spans="1:10" ht="12.75">
      <c r="A23" s="67" t="s">
        <v>516</v>
      </c>
      <c r="B23" s="69" t="s">
        <v>517</v>
      </c>
      <c r="C23" s="809" t="s">
        <v>517</v>
      </c>
      <c r="D23" s="809"/>
      <c r="E23" s="809"/>
      <c r="F23" s="809"/>
      <c r="G23" s="358"/>
      <c r="H23" s="361">
        <f>7582+9028+39</f>
        <v>16649</v>
      </c>
      <c r="I23" s="362">
        <v>23904</v>
      </c>
      <c r="J23" s="707"/>
    </row>
    <row r="24" spans="1:11" ht="12.75">
      <c r="A24" s="67" t="s">
        <v>460</v>
      </c>
      <c r="B24" s="68" t="s">
        <v>731</v>
      </c>
      <c r="C24" s="809" t="s">
        <v>731</v>
      </c>
      <c r="D24" s="809"/>
      <c r="E24" s="809"/>
      <c r="F24" s="809"/>
      <c r="G24" s="358"/>
      <c r="H24" s="361"/>
      <c r="I24" s="362"/>
      <c r="J24" s="707"/>
      <c r="K24" s="62" t="s">
        <v>299</v>
      </c>
    </row>
    <row r="25" spans="1:10" ht="12.75">
      <c r="A25" s="67" t="s">
        <v>471</v>
      </c>
      <c r="B25" s="68" t="s">
        <v>732</v>
      </c>
      <c r="C25" s="809" t="s">
        <v>732</v>
      </c>
      <c r="D25" s="809"/>
      <c r="E25" s="809"/>
      <c r="F25" s="809"/>
      <c r="G25" s="358"/>
      <c r="H25" s="365">
        <f>H26-H27</f>
        <v>278634</v>
      </c>
      <c r="I25" s="365">
        <f>I26-I27</f>
        <v>256215</v>
      </c>
      <c r="J25" s="709"/>
    </row>
    <row r="26" spans="1:10" ht="12.75">
      <c r="A26" s="67" t="s">
        <v>733</v>
      </c>
      <c r="B26" s="69" t="s">
        <v>598</v>
      </c>
      <c r="C26" s="809" t="s">
        <v>598</v>
      </c>
      <c r="D26" s="809"/>
      <c r="E26" s="809"/>
      <c r="F26" s="809"/>
      <c r="G26" s="358">
        <v>2</v>
      </c>
      <c r="H26" s="361">
        <v>278634</v>
      </c>
      <c r="I26" s="362">
        <v>256215</v>
      </c>
      <c r="J26" s="707"/>
    </row>
    <row r="27" spans="1:11" ht="12.75">
      <c r="A27" s="67" t="s">
        <v>734</v>
      </c>
      <c r="B27" s="69" t="s">
        <v>599</v>
      </c>
      <c r="C27" s="809" t="s">
        <v>599</v>
      </c>
      <c r="D27" s="809"/>
      <c r="E27" s="809"/>
      <c r="F27" s="809"/>
      <c r="G27" s="360"/>
      <c r="H27" s="361"/>
      <c r="I27" s="63"/>
      <c r="J27" s="707"/>
      <c r="K27" s="62" t="s">
        <v>307</v>
      </c>
    </row>
    <row r="28" spans="1:10" ht="12.75">
      <c r="A28" s="65" t="s">
        <v>479</v>
      </c>
      <c r="B28" s="66" t="s">
        <v>518</v>
      </c>
      <c r="C28" s="827" t="s">
        <v>518</v>
      </c>
      <c r="D28" s="827"/>
      <c r="E28" s="827"/>
      <c r="F28" s="827"/>
      <c r="G28" s="358">
        <v>3</v>
      </c>
      <c r="H28" s="365">
        <f>H29+H30+H31+H32+H33+H34+H35+H36+H37+H38+H39+H40+H41+H42</f>
        <v>1692140</v>
      </c>
      <c r="I28" s="365">
        <f>I29+I30+I31+I32+I33+I34+I35+I36+I37+I38+I39+I40+I41+I42</f>
        <v>1500425</v>
      </c>
      <c r="J28" s="708"/>
    </row>
    <row r="29" spans="1:10" ht="12.75">
      <c r="A29" s="67" t="s">
        <v>452</v>
      </c>
      <c r="B29" s="68" t="s">
        <v>439</v>
      </c>
      <c r="C29" s="809" t="s">
        <v>666</v>
      </c>
      <c r="D29" s="810"/>
      <c r="E29" s="810"/>
      <c r="F29" s="810"/>
      <c r="G29" s="360"/>
      <c r="H29" s="361">
        <f>492774+615117+49752+122+3548</f>
        <v>1161313</v>
      </c>
      <c r="I29" s="362">
        <v>1127930</v>
      </c>
      <c r="J29" s="707"/>
    </row>
    <row r="30" spans="1:10" ht="12.75">
      <c r="A30" s="67" t="s">
        <v>735</v>
      </c>
      <c r="B30" s="68" t="s">
        <v>519</v>
      </c>
      <c r="C30" s="809" t="s">
        <v>667</v>
      </c>
      <c r="D30" s="810"/>
      <c r="E30" s="810"/>
      <c r="F30" s="810"/>
      <c r="G30" s="360"/>
      <c r="H30" s="361">
        <f>1762+5586+809+1008</f>
        <v>9165</v>
      </c>
      <c r="I30" s="362">
        <v>7724</v>
      </c>
      <c r="J30" s="707"/>
    </row>
    <row r="31" spans="1:10" ht="12.75">
      <c r="A31" s="67" t="s">
        <v>471</v>
      </c>
      <c r="B31" s="68" t="s">
        <v>736</v>
      </c>
      <c r="C31" s="809" t="s">
        <v>668</v>
      </c>
      <c r="D31" s="810"/>
      <c r="E31" s="810"/>
      <c r="F31" s="810"/>
      <c r="G31" s="360"/>
      <c r="H31" s="361">
        <f>147925-26242</f>
        <v>121683</v>
      </c>
      <c r="I31" s="362">
        <v>30523</v>
      </c>
      <c r="J31" s="710"/>
    </row>
    <row r="32" spans="1:10" ht="12.75">
      <c r="A32" s="67" t="s">
        <v>487</v>
      </c>
      <c r="B32" s="68" t="s">
        <v>521</v>
      </c>
      <c r="C32" s="825" t="s">
        <v>669</v>
      </c>
      <c r="D32" s="810"/>
      <c r="E32" s="810"/>
      <c r="F32" s="810"/>
      <c r="G32" s="360"/>
      <c r="H32" s="361">
        <v>120</v>
      </c>
      <c r="I32" s="362">
        <v>240</v>
      </c>
      <c r="J32" s="710"/>
    </row>
    <row r="33" spans="1:10" ht="12.75">
      <c r="A33" s="67" t="s">
        <v>489</v>
      </c>
      <c r="B33" s="68" t="s">
        <v>523</v>
      </c>
      <c r="C33" s="825" t="s">
        <v>670</v>
      </c>
      <c r="D33" s="810"/>
      <c r="E33" s="810"/>
      <c r="F33" s="810"/>
      <c r="G33" s="360"/>
      <c r="H33" s="361"/>
      <c r="I33" s="362"/>
      <c r="J33" s="710"/>
    </row>
    <row r="34" spans="1:10" ht="12.75">
      <c r="A34" s="67" t="s">
        <v>522</v>
      </c>
      <c r="B34" s="68" t="s">
        <v>525</v>
      </c>
      <c r="C34" s="825" t="s">
        <v>671</v>
      </c>
      <c r="D34" s="810"/>
      <c r="E34" s="810"/>
      <c r="F34" s="810"/>
      <c r="G34" s="360"/>
      <c r="H34" s="361">
        <f>2428+664+396</f>
        <v>3488</v>
      </c>
      <c r="I34" s="362">
        <v>2074</v>
      </c>
      <c r="J34" s="710"/>
    </row>
    <row r="35" spans="1:10" ht="12.75">
      <c r="A35" s="67" t="s">
        <v>524</v>
      </c>
      <c r="B35" s="68" t="s">
        <v>737</v>
      </c>
      <c r="C35" s="825" t="s">
        <v>738</v>
      </c>
      <c r="D35" s="810"/>
      <c r="E35" s="810"/>
      <c r="F35" s="810"/>
      <c r="G35" s="360"/>
      <c r="H35" s="361">
        <v>10307</v>
      </c>
      <c r="I35" s="360">
        <v>2495</v>
      </c>
      <c r="J35" s="711"/>
    </row>
    <row r="36" spans="1:10" ht="12.75">
      <c r="A36" s="67" t="s">
        <v>526</v>
      </c>
      <c r="B36" s="68" t="s">
        <v>739</v>
      </c>
      <c r="C36" s="809" t="s">
        <v>739</v>
      </c>
      <c r="D36" s="810"/>
      <c r="E36" s="810"/>
      <c r="F36" s="810"/>
      <c r="G36" s="360"/>
      <c r="H36" s="361"/>
      <c r="I36" s="360"/>
      <c r="J36" s="711"/>
    </row>
    <row r="37" spans="1:10" ht="12.75">
      <c r="A37" s="67" t="s">
        <v>637</v>
      </c>
      <c r="B37" s="68" t="s">
        <v>740</v>
      </c>
      <c r="C37" s="825" t="s">
        <v>740</v>
      </c>
      <c r="D37" s="810"/>
      <c r="E37" s="810"/>
      <c r="F37" s="810"/>
      <c r="G37" s="360"/>
      <c r="H37" s="361">
        <v>348954</v>
      </c>
      <c r="I37" s="360">
        <v>310801</v>
      </c>
      <c r="J37" s="711"/>
    </row>
    <row r="38" spans="1:11" ht="12.75">
      <c r="A38" s="67" t="s">
        <v>638</v>
      </c>
      <c r="B38" s="68" t="s">
        <v>741</v>
      </c>
      <c r="C38" s="809" t="s">
        <v>672</v>
      </c>
      <c r="D38" s="826"/>
      <c r="E38" s="826"/>
      <c r="F38" s="826"/>
      <c r="G38" s="360"/>
      <c r="H38" s="361"/>
      <c r="I38" s="360"/>
      <c r="J38" s="711"/>
      <c r="K38" s="62" t="s">
        <v>116</v>
      </c>
    </row>
    <row r="39" spans="1:10" ht="12.75">
      <c r="A39" s="67" t="s">
        <v>639</v>
      </c>
      <c r="B39" s="68" t="s">
        <v>742</v>
      </c>
      <c r="C39" s="809" t="s">
        <v>673</v>
      </c>
      <c r="D39" s="810"/>
      <c r="E39" s="810"/>
      <c r="F39" s="810"/>
      <c r="G39" s="360"/>
      <c r="H39" s="361"/>
      <c r="I39" s="360"/>
      <c r="J39" s="711"/>
    </row>
    <row r="40" spans="1:10" ht="12.75">
      <c r="A40" s="67" t="s">
        <v>640</v>
      </c>
      <c r="B40" s="68" t="s">
        <v>743</v>
      </c>
      <c r="C40" s="809" t="s">
        <v>674</v>
      </c>
      <c r="D40" s="810"/>
      <c r="E40" s="810"/>
      <c r="F40" s="810"/>
      <c r="G40" s="360"/>
      <c r="H40" s="361"/>
      <c r="I40" s="360"/>
      <c r="J40" s="711"/>
    </row>
    <row r="41" spans="1:10" ht="12.75">
      <c r="A41" s="67" t="s">
        <v>675</v>
      </c>
      <c r="B41" s="68" t="s">
        <v>744</v>
      </c>
      <c r="C41" s="809" t="s">
        <v>676</v>
      </c>
      <c r="D41" s="810"/>
      <c r="E41" s="810"/>
      <c r="F41" s="810"/>
      <c r="G41" s="360"/>
      <c r="H41" s="361">
        <v>37110</v>
      </c>
      <c r="I41" s="360">
        <v>18638</v>
      </c>
      <c r="J41" s="711"/>
    </row>
    <row r="42" spans="1:10" ht="12.75">
      <c r="A42" s="67" t="s">
        <v>677</v>
      </c>
      <c r="B42" s="68" t="s">
        <v>529</v>
      </c>
      <c r="C42" s="811" t="s">
        <v>678</v>
      </c>
      <c r="D42" s="812"/>
      <c r="E42" s="812"/>
      <c r="F42" s="813"/>
      <c r="G42" s="360"/>
      <c r="H42" s="361"/>
      <c r="I42" s="792"/>
      <c r="J42" s="712"/>
    </row>
    <row r="43" spans="1:10" ht="12.75">
      <c r="A43" s="66" t="s">
        <v>480</v>
      </c>
      <c r="B43" s="70" t="s">
        <v>601</v>
      </c>
      <c r="C43" s="816" t="s">
        <v>601</v>
      </c>
      <c r="D43" s="817"/>
      <c r="E43" s="817"/>
      <c r="F43" s="818"/>
      <c r="G43" s="358"/>
      <c r="H43" s="365">
        <f>H18-H28</f>
        <v>-10832</v>
      </c>
      <c r="I43" s="365">
        <f>I18-I28</f>
        <v>6183</v>
      </c>
      <c r="J43" s="708"/>
    </row>
    <row r="44" spans="1:10" ht="12.75">
      <c r="A44" s="66" t="s">
        <v>491</v>
      </c>
      <c r="B44" s="66" t="s">
        <v>530</v>
      </c>
      <c r="C44" s="822" t="s">
        <v>530</v>
      </c>
      <c r="D44" s="817"/>
      <c r="E44" s="817"/>
      <c r="F44" s="818"/>
      <c r="G44" s="364">
        <v>4</v>
      </c>
      <c r="H44" s="365">
        <f>H45-H46-H47</f>
        <v>1950</v>
      </c>
      <c r="I44" s="365">
        <f>I45-I46-I47</f>
        <v>-201</v>
      </c>
      <c r="J44" s="708"/>
    </row>
    <row r="45" spans="1:10" ht="12.75">
      <c r="A45" s="69" t="s">
        <v>531</v>
      </c>
      <c r="B45" s="68" t="s">
        <v>745</v>
      </c>
      <c r="C45" s="811" t="s">
        <v>679</v>
      </c>
      <c r="D45" s="812"/>
      <c r="E45" s="812"/>
      <c r="F45" s="813"/>
      <c r="G45" s="363"/>
      <c r="H45" s="361">
        <v>1950</v>
      </c>
      <c r="I45" s="360">
        <v>850</v>
      </c>
      <c r="J45" s="712"/>
    </row>
    <row r="46" spans="1:11" ht="12.75">
      <c r="A46" s="69" t="s">
        <v>460</v>
      </c>
      <c r="B46" s="68" t="s">
        <v>680</v>
      </c>
      <c r="C46" s="811" t="s">
        <v>680</v>
      </c>
      <c r="D46" s="812"/>
      <c r="E46" s="812"/>
      <c r="F46" s="813"/>
      <c r="G46" s="363"/>
      <c r="H46" s="361"/>
      <c r="I46" s="360"/>
      <c r="J46" s="712"/>
      <c r="K46" s="62" t="s">
        <v>343</v>
      </c>
    </row>
    <row r="47" spans="1:10" ht="12.75">
      <c r="A47" s="69" t="s">
        <v>536</v>
      </c>
      <c r="B47" s="68" t="s">
        <v>746</v>
      </c>
      <c r="C47" s="811" t="s">
        <v>681</v>
      </c>
      <c r="D47" s="812"/>
      <c r="E47" s="812"/>
      <c r="F47" s="813"/>
      <c r="G47" s="363"/>
      <c r="H47" s="361"/>
      <c r="I47" s="360">
        <v>1051</v>
      </c>
      <c r="J47" s="712"/>
    </row>
    <row r="48" spans="1:11" ht="12.75">
      <c r="A48" s="66" t="s">
        <v>495</v>
      </c>
      <c r="B48" s="70" t="s">
        <v>532</v>
      </c>
      <c r="C48" s="816" t="s">
        <v>532</v>
      </c>
      <c r="D48" s="817"/>
      <c r="E48" s="817"/>
      <c r="F48" s="818"/>
      <c r="G48" s="364">
        <v>5</v>
      </c>
      <c r="H48" s="359">
        <v>9</v>
      </c>
      <c r="I48" s="358">
        <v>13</v>
      </c>
      <c r="J48" s="713"/>
      <c r="K48" s="62" t="s">
        <v>308</v>
      </c>
    </row>
    <row r="49" spans="1:11" ht="30" customHeight="1">
      <c r="A49" s="66" t="s">
        <v>507</v>
      </c>
      <c r="B49" s="70" t="s">
        <v>440</v>
      </c>
      <c r="C49" s="828" t="s">
        <v>440</v>
      </c>
      <c r="D49" s="820"/>
      <c r="E49" s="820"/>
      <c r="F49" s="821"/>
      <c r="G49" s="364">
        <v>6</v>
      </c>
      <c r="H49" s="359"/>
      <c r="I49" s="358"/>
      <c r="J49" s="713"/>
      <c r="K49" s="62" t="s">
        <v>300</v>
      </c>
    </row>
    <row r="50" spans="1:10" ht="12.75">
      <c r="A50" s="66" t="s">
        <v>534</v>
      </c>
      <c r="B50" s="70" t="s">
        <v>747</v>
      </c>
      <c r="C50" s="816" t="s">
        <v>747</v>
      </c>
      <c r="D50" s="817"/>
      <c r="E50" s="817"/>
      <c r="F50" s="818"/>
      <c r="G50" s="364"/>
      <c r="H50" s="359"/>
      <c r="I50" s="364"/>
      <c r="J50" s="713"/>
    </row>
    <row r="51" spans="1:10" ht="30" customHeight="1">
      <c r="A51" s="66" t="s">
        <v>535</v>
      </c>
      <c r="B51" s="66" t="s">
        <v>748</v>
      </c>
      <c r="C51" s="819" t="s">
        <v>748</v>
      </c>
      <c r="D51" s="820"/>
      <c r="E51" s="820"/>
      <c r="F51" s="821"/>
      <c r="G51" s="364"/>
      <c r="H51" s="366">
        <f>H43+H44+H48+H49</f>
        <v>-8873</v>
      </c>
      <c r="I51" s="366">
        <f>I43+I44+I48+I49</f>
        <v>5995</v>
      </c>
      <c r="J51" s="714"/>
    </row>
    <row r="52" spans="1:10" ht="12.75">
      <c r="A52" s="66" t="s">
        <v>452</v>
      </c>
      <c r="B52" s="66" t="s">
        <v>533</v>
      </c>
      <c r="C52" s="822" t="s">
        <v>533</v>
      </c>
      <c r="D52" s="817"/>
      <c r="E52" s="817"/>
      <c r="F52" s="818"/>
      <c r="G52" s="364"/>
      <c r="H52" s="359"/>
      <c r="I52" s="364"/>
      <c r="J52" s="713"/>
    </row>
    <row r="53" spans="1:10" ht="12.75">
      <c r="A53" s="66" t="s">
        <v>749</v>
      </c>
      <c r="B53" s="70" t="s">
        <v>636</v>
      </c>
      <c r="C53" s="816" t="s">
        <v>636</v>
      </c>
      <c r="D53" s="817"/>
      <c r="E53" s="817"/>
      <c r="F53" s="818"/>
      <c r="G53" s="364"/>
      <c r="H53" s="366">
        <f>H51+H52</f>
        <v>-8873</v>
      </c>
      <c r="I53" s="366">
        <f>I51+I52</f>
        <v>5995</v>
      </c>
      <c r="J53" s="714"/>
    </row>
    <row r="54" spans="1:11" ht="12.75">
      <c r="A54" s="69" t="s">
        <v>452</v>
      </c>
      <c r="B54" s="68" t="s">
        <v>750</v>
      </c>
      <c r="C54" s="811" t="s">
        <v>750</v>
      </c>
      <c r="D54" s="812"/>
      <c r="E54" s="812"/>
      <c r="F54" s="813"/>
      <c r="G54" s="363"/>
      <c r="H54" s="367"/>
      <c r="I54" s="368"/>
      <c r="J54" s="712"/>
      <c r="K54" s="62" t="s">
        <v>301</v>
      </c>
    </row>
    <row r="55" spans="1:11" ht="12.75">
      <c r="A55" s="69" t="s">
        <v>460</v>
      </c>
      <c r="B55" s="68" t="s">
        <v>751</v>
      </c>
      <c r="C55" s="811" t="s">
        <v>751</v>
      </c>
      <c r="D55" s="812"/>
      <c r="E55" s="812"/>
      <c r="F55" s="813"/>
      <c r="G55" s="363"/>
      <c r="H55" s="367"/>
      <c r="I55" s="368"/>
      <c r="J55" s="712"/>
      <c r="K55" s="62" t="s">
        <v>301</v>
      </c>
    </row>
    <row r="56" spans="1:10" ht="12.75">
      <c r="A56" s="59"/>
      <c r="B56" s="59"/>
      <c r="C56" s="59"/>
      <c r="D56" s="59"/>
      <c r="G56" s="71"/>
      <c r="H56" s="71"/>
      <c r="I56" s="71"/>
      <c r="J56" s="715"/>
    </row>
    <row r="57" spans="1:10" ht="12.75">
      <c r="A57" s="72"/>
      <c r="B57" s="71"/>
      <c r="C57" s="823" t="s">
        <v>840</v>
      </c>
      <c r="D57" s="824"/>
      <c r="E57" s="71"/>
      <c r="F57" s="72"/>
      <c r="G57" s="73"/>
      <c r="I57" s="74" t="s">
        <v>841</v>
      </c>
      <c r="J57" s="716"/>
    </row>
    <row r="58" spans="2:10" ht="34.5" customHeight="1">
      <c r="B58" s="71"/>
      <c r="C58" s="814" t="s">
        <v>752</v>
      </c>
      <c r="D58" s="815"/>
      <c r="G58" s="75" t="s">
        <v>725</v>
      </c>
      <c r="I58" s="76" t="s">
        <v>726</v>
      </c>
      <c r="J58" s="699"/>
    </row>
  </sheetData>
  <sheetProtection/>
  <mergeCells count="55">
    <mergeCell ref="A4:I4"/>
    <mergeCell ref="A6:I6"/>
    <mergeCell ref="A8:I8"/>
    <mergeCell ref="A9:I9"/>
    <mergeCell ref="C5:H5"/>
    <mergeCell ref="C7:H7"/>
    <mergeCell ref="C16:I16"/>
    <mergeCell ref="A10:I10"/>
    <mergeCell ref="A11:I11"/>
    <mergeCell ref="A12:I12"/>
    <mergeCell ref="A13:I13"/>
    <mergeCell ref="A14:I14"/>
    <mergeCell ref="A15:I15"/>
    <mergeCell ref="A17:B17"/>
    <mergeCell ref="C17:F17"/>
    <mergeCell ref="C18:F18"/>
    <mergeCell ref="C19:F19"/>
    <mergeCell ref="C20:F20"/>
    <mergeCell ref="C21:F21"/>
    <mergeCell ref="C22:F22"/>
    <mergeCell ref="C23:F23"/>
    <mergeCell ref="C49:F49"/>
    <mergeCell ref="C48:F48"/>
    <mergeCell ref="C47:F47"/>
    <mergeCell ref="C36:F36"/>
    <mergeCell ref="C43:F43"/>
    <mergeCell ref="C44:F44"/>
    <mergeCell ref="C45:F45"/>
    <mergeCell ref="C46:F46"/>
    <mergeCell ref="C39:F39"/>
    <mergeCell ref="C40:F40"/>
    <mergeCell ref="C32:F32"/>
    <mergeCell ref="C33:F33"/>
    <mergeCell ref="C25:F25"/>
    <mergeCell ref="C26:F26"/>
    <mergeCell ref="C24:F24"/>
    <mergeCell ref="C37:F37"/>
    <mergeCell ref="C38:F38"/>
    <mergeCell ref="C27:F27"/>
    <mergeCell ref="C28:F28"/>
    <mergeCell ref="C29:F29"/>
    <mergeCell ref="C30:F30"/>
    <mergeCell ref="C31:F31"/>
    <mergeCell ref="C34:F34"/>
    <mergeCell ref="C35:F35"/>
    <mergeCell ref="C41:F41"/>
    <mergeCell ref="C42:F42"/>
    <mergeCell ref="C58:D58"/>
    <mergeCell ref="C50:F50"/>
    <mergeCell ref="C51:F51"/>
    <mergeCell ref="C52:F52"/>
    <mergeCell ref="C53:F53"/>
    <mergeCell ref="C54:F54"/>
    <mergeCell ref="C55:F55"/>
    <mergeCell ref="C57:D5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SheetLayoutView="100" zoomScalePageLayoutView="0" workbookViewId="0" topLeftCell="A19">
      <selection activeCell="O23" sqref="O23"/>
    </sheetView>
  </sheetViews>
  <sheetFormatPr defaultColWidth="9.140625" defaultRowHeight="12.75"/>
  <cols>
    <col min="1" max="1" width="6.140625" style="113" customWidth="1"/>
    <col min="2" max="2" width="32.28125" style="113" customWidth="1"/>
    <col min="3" max="3" width="16.00390625" style="113" customWidth="1"/>
    <col min="4" max="4" width="14.28125" style="113" customWidth="1"/>
    <col min="5" max="5" width="13.28125" style="113" customWidth="1"/>
    <col min="6" max="6" width="12.7109375" style="113" customWidth="1"/>
    <col min="7" max="16384" width="9.140625" style="113" customWidth="1"/>
  </cols>
  <sheetData>
    <row r="1" spans="1:6" s="122" customFormat="1" ht="12.75">
      <c r="A1" s="155"/>
      <c r="B1" s="155"/>
      <c r="C1" s="155" t="s">
        <v>957</v>
      </c>
      <c r="D1" s="155"/>
      <c r="E1" s="155"/>
      <c r="F1" s="155"/>
    </row>
    <row r="2" spans="1:6" s="123" customFormat="1" ht="12.75">
      <c r="A2" s="279"/>
      <c r="B2" s="160"/>
      <c r="C2" s="1068" t="s">
        <v>958</v>
      </c>
      <c r="D2" s="1069"/>
      <c r="E2" s="1069"/>
      <c r="F2" s="1069"/>
    </row>
    <row r="3" spans="1:6" s="123" customFormat="1" ht="12.75">
      <c r="A3" s="279"/>
      <c r="B3" s="113"/>
      <c r="C3" s="113"/>
      <c r="D3" s="113"/>
      <c r="E3" s="113"/>
      <c r="F3" s="113"/>
    </row>
    <row r="4" spans="1:6" s="155" customFormat="1" ht="33" customHeight="1">
      <c r="A4" s="1070" t="s">
        <v>959</v>
      </c>
      <c r="B4" s="1070"/>
      <c r="C4" s="1070"/>
      <c r="D4" s="1070"/>
      <c r="E4" s="1070"/>
      <c r="F4" s="1070"/>
    </row>
    <row r="5" spans="2:18" s="263" customFormat="1" ht="21" customHeight="1">
      <c r="B5" s="978"/>
      <c r="C5" s="978"/>
      <c r="D5" s="978"/>
      <c r="E5" s="978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</row>
    <row r="6" spans="2:15" s="263" customFormat="1" ht="12.75" customHeight="1">
      <c r="B6" s="1062" t="s">
        <v>700</v>
      </c>
      <c r="C6" s="1062"/>
      <c r="D6" s="1062"/>
      <c r="E6" s="1062"/>
      <c r="F6" s="264"/>
      <c r="G6" s="264"/>
      <c r="H6" s="264"/>
      <c r="I6" s="264"/>
      <c r="J6" s="264"/>
      <c r="K6" s="264"/>
      <c r="L6" s="264"/>
      <c r="M6" s="264"/>
      <c r="N6" s="264"/>
      <c r="O6" s="264"/>
    </row>
    <row r="7" spans="1:8" ht="36.75" customHeight="1">
      <c r="A7" s="1063" t="s">
        <v>960</v>
      </c>
      <c r="B7" s="1063"/>
      <c r="C7" s="1063"/>
      <c r="D7" s="1063"/>
      <c r="E7" s="1063"/>
      <c r="F7" s="1063"/>
      <c r="H7" s="113" t="s">
        <v>330</v>
      </c>
    </row>
    <row r="8" spans="1:6" s="123" customFormat="1" ht="87" customHeight="1">
      <c r="A8" s="240" t="s">
        <v>450</v>
      </c>
      <c r="B8" s="77" t="s">
        <v>509</v>
      </c>
      <c r="C8" s="77" t="s">
        <v>961</v>
      </c>
      <c r="D8" s="77" t="s">
        <v>962</v>
      </c>
      <c r="E8" s="77" t="s">
        <v>93</v>
      </c>
      <c r="F8" s="77" t="s">
        <v>538</v>
      </c>
    </row>
    <row r="9" spans="1:6" s="123" customFormat="1" ht="1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</row>
    <row r="10" spans="1:6" s="123" customFormat="1" ht="27.75" customHeight="1">
      <c r="A10" s="77" t="s">
        <v>539</v>
      </c>
      <c r="B10" s="281" t="s">
        <v>403</v>
      </c>
      <c r="C10" s="77"/>
      <c r="D10" s="77"/>
      <c r="E10" s="311"/>
      <c r="F10" s="371">
        <f>SUM(C10:E10)</f>
        <v>0</v>
      </c>
    </row>
    <row r="11" spans="1:6" s="123" customFormat="1" ht="16.5" customHeight="1">
      <c r="A11" s="77" t="s">
        <v>540</v>
      </c>
      <c r="B11" s="281" t="s">
        <v>963</v>
      </c>
      <c r="C11" s="371">
        <f>SUM(C12:C16)</f>
        <v>0</v>
      </c>
      <c r="D11" s="371">
        <f>SUM(D12:D16)</f>
        <v>0</v>
      </c>
      <c r="E11" s="371">
        <f>SUM(E12:E16)</f>
        <v>0</v>
      </c>
      <c r="F11" s="371">
        <f>SUM(F12:F16)</f>
        <v>0</v>
      </c>
    </row>
    <row r="12" spans="1:6" s="123" customFormat="1" ht="15.75" customHeight="1">
      <c r="A12" s="115" t="s">
        <v>624</v>
      </c>
      <c r="B12" s="252" t="s">
        <v>964</v>
      </c>
      <c r="C12" s="79"/>
      <c r="D12" s="79"/>
      <c r="E12" s="102" t="s">
        <v>683</v>
      </c>
      <c r="F12" s="373">
        <f>SUM(C12:E12)</f>
        <v>0</v>
      </c>
    </row>
    <row r="13" spans="1:6" s="123" customFormat="1" ht="17.25" customHeight="1">
      <c r="A13" s="115" t="s">
        <v>630</v>
      </c>
      <c r="B13" s="252" t="s">
        <v>965</v>
      </c>
      <c r="C13" s="79"/>
      <c r="D13" s="79"/>
      <c r="E13" s="102"/>
      <c r="F13" s="373">
        <f>SUM(C13:E13)</f>
        <v>0</v>
      </c>
    </row>
    <row r="14" spans="1:9" s="123" customFormat="1" ht="33" customHeight="1">
      <c r="A14" s="115" t="s">
        <v>631</v>
      </c>
      <c r="B14" s="252" t="s">
        <v>966</v>
      </c>
      <c r="C14" s="79"/>
      <c r="D14" s="79"/>
      <c r="E14" s="102" t="s">
        <v>683</v>
      </c>
      <c r="F14" s="373">
        <f>SUM(C14:E14)</f>
        <v>0</v>
      </c>
      <c r="H14" s="159"/>
      <c r="I14" s="159"/>
    </row>
    <row r="15" spans="1:6" s="123" customFormat="1" ht="18.75" customHeight="1">
      <c r="A15" s="115" t="s">
        <v>643</v>
      </c>
      <c r="B15" s="252" t="s">
        <v>967</v>
      </c>
      <c r="C15" s="79"/>
      <c r="D15" s="79"/>
      <c r="E15" s="102" t="s">
        <v>683</v>
      </c>
      <c r="F15" s="373">
        <f>SUM(C15:E15)</f>
        <v>0</v>
      </c>
    </row>
    <row r="16" spans="1:6" s="123" customFormat="1" ht="18.75" customHeight="1">
      <c r="A16" s="115" t="s">
        <v>879</v>
      </c>
      <c r="B16" s="252" t="s">
        <v>968</v>
      </c>
      <c r="C16" s="79"/>
      <c r="D16" s="79"/>
      <c r="E16" s="79"/>
      <c r="F16" s="373">
        <f>SUM(C16:E16)</f>
        <v>0</v>
      </c>
    </row>
    <row r="17" spans="1:6" s="123" customFormat="1" ht="18.75" customHeight="1">
      <c r="A17" s="77" t="s">
        <v>541</v>
      </c>
      <c r="B17" s="281" t="s">
        <v>969</v>
      </c>
      <c r="C17" s="371">
        <f>SUM(C18:C24)</f>
        <v>0</v>
      </c>
      <c r="D17" s="371">
        <f>SUM(D18:D24)</f>
        <v>0</v>
      </c>
      <c r="E17" s="371">
        <f>SUM(E18:E24)</f>
        <v>0</v>
      </c>
      <c r="F17" s="371">
        <f>SUM(F18:F24)</f>
        <v>0</v>
      </c>
    </row>
    <row r="18" spans="1:6" s="123" customFormat="1" ht="15.75" customHeight="1">
      <c r="A18" s="289" t="s">
        <v>625</v>
      </c>
      <c r="B18" s="252" t="s">
        <v>970</v>
      </c>
      <c r="C18" s="79"/>
      <c r="D18" s="79"/>
      <c r="E18" s="102" t="s">
        <v>683</v>
      </c>
      <c r="F18" s="373">
        <f aca="true" t="shared" si="0" ref="F18:F25">SUM(C18:E18)</f>
        <v>0</v>
      </c>
    </row>
    <row r="19" spans="1:6" s="123" customFormat="1" ht="19.5" customHeight="1">
      <c r="A19" s="289" t="s">
        <v>626</v>
      </c>
      <c r="B19" s="252" t="s">
        <v>971</v>
      </c>
      <c r="C19" s="79"/>
      <c r="D19" s="79"/>
      <c r="E19" s="102" t="s">
        <v>683</v>
      </c>
      <c r="F19" s="373">
        <f t="shared" si="0"/>
        <v>0</v>
      </c>
    </row>
    <row r="20" spans="1:6" s="123" customFormat="1" ht="25.5">
      <c r="A20" s="289" t="s">
        <v>627</v>
      </c>
      <c r="B20" s="252" t="s">
        <v>972</v>
      </c>
      <c r="C20" s="79"/>
      <c r="D20" s="79"/>
      <c r="E20" s="102" t="s">
        <v>683</v>
      </c>
      <c r="F20" s="373">
        <f t="shared" si="0"/>
        <v>0</v>
      </c>
    </row>
    <row r="21" spans="1:6" s="123" customFormat="1" ht="30.75" customHeight="1">
      <c r="A21" s="289" t="s">
        <v>632</v>
      </c>
      <c r="B21" s="252" t="s">
        <v>973</v>
      </c>
      <c r="C21" s="79"/>
      <c r="D21" s="79"/>
      <c r="E21" s="102" t="s">
        <v>683</v>
      </c>
      <c r="F21" s="373">
        <f t="shared" si="0"/>
        <v>0</v>
      </c>
    </row>
    <row r="22" spans="1:6" s="123" customFormat="1" ht="17.25" customHeight="1">
      <c r="A22" s="289" t="s">
        <v>633</v>
      </c>
      <c r="B22" s="252" t="s">
        <v>974</v>
      </c>
      <c r="C22" s="79"/>
      <c r="D22" s="79"/>
      <c r="E22" s="102"/>
      <c r="F22" s="373">
        <f t="shared" si="0"/>
        <v>0</v>
      </c>
    </row>
    <row r="23" spans="1:6" s="123" customFormat="1" ht="19.5" customHeight="1">
      <c r="A23" s="289" t="s">
        <v>363</v>
      </c>
      <c r="B23" s="252" t="s">
        <v>968</v>
      </c>
      <c r="C23" s="79"/>
      <c r="D23" s="79"/>
      <c r="E23" s="102"/>
      <c r="F23" s="373">
        <f t="shared" si="0"/>
        <v>0</v>
      </c>
    </row>
    <row r="24" spans="1:6" s="123" customFormat="1" ht="18.75" customHeight="1">
      <c r="A24" s="79" t="s">
        <v>975</v>
      </c>
      <c r="B24" s="252" t="s">
        <v>976</v>
      </c>
      <c r="C24" s="79"/>
      <c r="D24" s="79"/>
      <c r="E24" s="288"/>
      <c r="F24" s="373">
        <f t="shared" si="0"/>
        <v>0</v>
      </c>
    </row>
    <row r="25" spans="1:6" s="123" customFormat="1" ht="17.25" customHeight="1">
      <c r="A25" s="77" t="s">
        <v>542</v>
      </c>
      <c r="B25" s="281" t="s">
        <v>977</v>
      </c>
      <c r="C25" s="77"/>
      <c r="D25" s="77"/>
      <c r="E25" s="310"/>
      <c r="F25" s="371">
        <f t="shared" si="0"/>
        <v>0</v>
      </c>
    </row>
    <row r="26" spans="1:6" s="123" customFormat="1" ht="31.5" customHeight="1">
      <c r="A26" s="77" t="s">
        <v>543</v>
      </c>
      <c r="B26" s="281" t="s">
        <v>978</v>
      </c>
      <c r="C26" s="371">
        <f>C10+C11-C17+C25</f>
        <v>0</v>
      </c>
      <c r="D26" s="371">
        <f>D10+D11-D17+D25</f>
        <v>0</v>
      </c>
      <c r="E26" s="371">
        <f>E10+E11-E17+E25</f>
        <v>0</v>
      </c>
      <c r="F26" s="371">
        <f>(F10+F11)-(F17+F25)</f>
        <v>0</v>
      </c>
    </row>
    <row r="27" spans="1:6" s="123" customFormat="1" ht="8.25" customHeight="1">
      <c r="A27" s="121"/>
      <c r="B27" s="284"/>
      <c r="C27" s="285"/>
      <c r="D27" s="285"/>
      <c r="E27" s="290"/>
      <c r="F27" s="285"/>
    </row>
    <row r="28" spans="1:6" s="123" customFormat="1" ht="15.75" customHeight="1">
      <c r="A28" s="1071" t="s">
        <v>979</v>
      </c>
      <c r="B28" s="1071"/>
      <c r="C28" s="1071"/>
      <c r="D28" s="286"/>
      <c r="E28" s="291"/>
      <c r="F28" s="286"/>
    </row>
    <row r="29" spans="1:6" s="123" customFormat="1" ht="15.75" customHeight="1">
      <c r="A29" s="1067" t="s">
        <v>980</v>
      </c>
      <c r="B29" s="1067"/>
      <c r="C29" s="1067"/>
      <c r="D29" s="292"/>
      <c r="E29" s="291"/>
      <c r="F29" s="286"/>
    </row>
    <row r="30" spans="1:6" s="123" customFormat="1" ht="15.75" customHeight="1">
      <c r="A30" s="160"/>
      <c r="B30" s="160"/>
      <c r="C30" s="160"/>
      <c r="D30" s="292"/>
      <c r="E30" s="291"/>
      <c r="F30" s="286"/>
    </row>
    <row r="31" spans="1:5" s="155" customFormat="1" ht="12.75">
      <c r="A31" s="155" t="s">
        <v>85</v>
      </c>
      <c r="C31" s="268"/>
      <c r="D31" s="268"/>
      <c r="E31" s="269"/>
    </row>
    <row r="32" spans="3:5" s="155" customFormat="1" ht="12.75">
      <c r="C32" s="269" t="s">
        <v>89</v>
      </c>
      <c r="E32" s="269"/>
    </row>
    <row r="33" s="123" customFormat="1" ht="12.75">
      <c r="E33" s="161"/>
    </row>
    <row r="34" s="123" customFormat="1" ht="12.75">
      <c r="E34" s="161"/>
    </row>
    <row r="35" s="123" customFormat="1" ht="12.75"/>
  </sheetData>
  <sheetProtection/>
  <mergeCells count="7">
    <mergeCell ref="A29:C29"/>
    <mergeCell ref="B5:E5"/>
    <mergeCell ref="B6:E6"/>
    <mergeCell ref="C2:F2"/>
    <mergeCell ref="A4:F4"/>
    <mergeCell ref="A7:F7"/>
    <mergeCell ref="A28:C28"/>
  </mergeCells>
  <printOptions horizontalCentered="1"/>
  <pageMargins left="0.7480314960629921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zoomScaleSheetLayoutView="100" zoomScalePageLayoutView="0" workbookViewId="0" topLeftCell="A16">
      <selection activeCell="O23" sqref="O23"/>
    </sheetView>
  </sheetViews>
  <sheetFormatPr defaultColWidth="9.140625" defaultRowHeight="12.75"/>
  <cols>
    <col min="1" max="1" width="5.140625" style="113" customWidth="1"/>
    <col min="2" max="2" width="35.421875" style="113" customWidth="1"/>
    <col min="3" max="3" width="17.421875" style="113" customWidth="1"/>
    <col min="4" max="4" width="17.28125" style="113" customWidth="1"/>
    <col min="5" max="5" width="15.421875" style="113" customWidth="1"/>
    <col min="6" max="6" width="15.57421875" style="113" customWidth="1"/>
    <col min="7" max="7" width="8.7109375" style="113" hidden="1" customWidth="1"/>
    <col min="8" max="8" width="5.57421875" style="113" hidden="1" customWidth="1"/>
    <col min="9" max="16" width="9.140625" style="113" hidden="1" customWidth="1"/>
    <col min="17" max="17" width="0.13671875" style="113" hidden="1" customWidth="1"/>
    <col min="18" max="18" width="9.140625" style="113" hidden="1" customWidth="1"/>
    <col min="19" max="19" width="0.13671875" style="113" hidden="1" customWidth="1"/>
    <col min="20" max="20" width="9.140625" style="113" hidden="1" customWidth="1"/>
    <col min="21" max="16384" width="9.140625" style="113" customWidth="1"/>
  </cols>
  <sheetData>
    <row r="1" s="155" customFormat="1" ht="12.75">
      <c r="D1" s="155" t="s">
        <v>981</v>
      </c>
    </row>
    <row r="2" spans="1:6" ht="12.75">
      <c r="A2" s="279"/>
      <c r="B2" s="160"/>
      <c r="C2" s="160"/>
      <c r="D2" s="120" t="s">
        <v>982</v>
      </c>
      <c r="E2" s="120"/>
      <c r="F2" s="120"/>
    </row>
    <row r="3" ht="12.75">
      <c r="A3" s="279"/>
    </row>
    <row r="4" spans="1:7" s="155" customFormat="1" ht="34.5" customHeight="1">
      <c r="A4" s="1070" t="s">
        <v>983</v>
      </c>
      <c r="B4" s="1070"/>
      <c r="C4" s="1070"/>
      <c r="D4" s="1070"/>
      <c r="E4" s="1070"/>
      <c r="F4" s="1070"/>
      <c r="G4" s="162"/>
    </row>
    <row r="5" spans="2:18" s="263" customFormat="1" ht="21.75" customHeight="1">
      <c r="B5" s="978"/>
      <c r="C5" s="978"/>
      <c r="D5" s="978"/>
      <c r="E5" s="978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</row>
    <row r="6" spans="2:15" s="263" customFormat="1" ht="12.75" customHeight="1">
      <c r="B6" s="1062" t="s">
        <v>700</v>
      </c>
      <c r="C6" s="1062"/>
      <c r="D6" s="1062"/>
      <c r="E6" s="1062"/>
      <c r="F6" s="264"/>
      <c r="G6" s="264"/>
      <c r="H6" s="264"/>
      <c r="I6" s="264"/>
      <c r="J6" s="264"/>
      <c r="K6" s="264"/>
      <c r="L6" s="264"/>
      <c r="M6" s="264"/>
      <c r="N6" s="264"/>
      <c r="O6" s="264"/>
    </row>
    <row r="7" ht="12.75">
      <c r="A7" s="280"/>
    </row>
    <row r="8" spans="1:16" s="163" customFormat="1" ht="32.25" customHeight="1">
      <c r="A8" s="1072" t="s">
        <v>984</v>
      </c>
      <c r="B8" s="1072"/>
      <c r="C8" s="1072"/>
      <c r="D8" s="1072"/>
      <c r="E8" s="1072"/>
      <c r="F8" s="1072"/>
      <c r="I8" s="1072"/>
      <c r="J8" s="1072"/>
      <c r="K8" s="1072"/>
      <c r="L8" s="1072"/>
      <c r="M8" s="1072"/>
      <c r="N8" s="1072"/>
      <c r="O8" s="1072"/>
      <c r="P8" s="1072"/>
    </row>
    <row r="9" spans="1:6" ht="87" customHeight="1">
      <c r="A9" s="240" t="s">
        <v>450</v>
      </c>
      <c r="B9" s="239" t="s">
        <v>509</v>
      </c>
      <c r="C9" s="77" t="s">
        <v>961</v>
      </c>
      <c r="D9" s="77" t="s">
        <v>962</v>
      </c>
      <c r="E9" s="77" t="s">
        <v>985</v>
      </c>
      <c r="F9" s="77" t="s">
        <v>538</v>
      </c>
    </row>
    <row r="10" spans="1:6" ht="12.75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</row>
    <row r="11" spans="1:6" ht="30" customHeight="1">
      <c r="A11" s="77" t="s">
        <v>539</v>
      </c>
      <c r="B11" s="281" t="s">
        <v>403</v>
      </c>
      <c r="C11" s="79"/>
      <c r="D11" s="79"/>
      <c r="E11" s="79"/>
      <c r="F11" s="371">
        <f>SUM(C11:E11)</f>
        <v>0</v>
      </c>
    </row>
    <row r="12" spans="1:6" ht="19.5" customHeight="1">
      <c r="A12" s="77" t="s">
        <v>540</v>
      </c>
      <c r="B12" s="281" t="s">
        <v>963</v>
      </c>
      <c r="C12" s="371">
        <f>SUM(C13:C16)</f>
        <v>0</v>
      </c>
      <c r="D12" s="371">
        <f>SUM(D13:D16)</f>
        <v>0</v>
      </c>
      <c r="E12" s="371">
        <f>SUM(E13:E16)</f>
        <v>0</v>
      </c>
      <c r="F12" s="371">
        <f>SUM(F13:F16)</f>
        <v>0</v>
      </c>
    </row>
    <row r="13" spans="1:6" ht="12.75">
      <c r="A13" s="79" t="s">
        <v>624</v>
      </c>
      <c r="B13" s="252" t="s">
        <v>964</v>
      </c>
      <c r="C13" s="79"/>
      <c r="D13" s="79"/>
      <c r="E13" s="79" t="s">
        <v>683</v>
      </c>
      <c r="F13" s="371">
        <f>SUM(C13:E13)</f>
        <v>0</v>
      </c>
    </row>
    <row r="14" spans="1:6" ht="20.25" customHeight="1">
      <c r="A14" s="79" t="s">
        <v>630</v>
      </c>
      <c r="B14" s="252" t="s">
        <v>965</v>
      </c>
      <c r="C14" s="79"/>
      <c r="D14" s="79"/>
      <c r="E14" s="79"/>
      <c r="F14" s="371">
        <f>SUM(C14:E14)</f>
        <v>0</v>
      </c>
    </row>
    <row r="15" spans="1:6" ht="15.75" customHeight="1">
      <c r="A15" s="79" t="s">
        <v>631</v>
      </c>
      <c r="B15" s="252" t="s">
        <v>967</v>
      </c>
      <c r="C15" s="79"/>
      <c r="D15" s="79"/>
      <c r="E15" s="79" t="s">
        <v>683</v>
      </c>
      <c r="F15" s="371">
        <f>SUM(C15:E15)</f>
        <v>0</v>
      </c>
    </row>
    <row r="16" spans="1:6" ht="18" customHeight="1">
      <c r="A16" s="79" t="s">
        <v>643</v>
      </c>
      <c r="B16" s="252" t="s">
        <v>968</v>
      </c>
      <c r="C16" s="79"/>
      <c r="D16" s="79"/>
      <c r="E16" s="282"/>
      <c r="F16" s="371">
        <f>SUM(C16:E16)</f>
        <v>0</v>
      </c>
    </row>
    <row r="17" spans="1:6" ht="18" customHeight="1">
      <c r="A17" s="77" t="s">
        <v>541</v>
      </c>
      <c r="B17" s="281" t="s">
        <v>969</v>
      </c>
      <c r="C17" s="371">
        <f>SUM(C18:C24)</f>
        <v>0</v>
      </c>
      <c r="D17" s="371">
        <f>SUM(D18:D24)</f>
        <v>0</v>
      </c>
      <c r="E17" s="371">
        <f>SUM(E18:E24)</f>
        <v>0</v>
      </c>
      <c r="F17" s="371">
        <f>SUM(F18:F24)</f>
        <v>0</v>
      </c>
    </row>
    <row r="18" spans="1:6" ht="18.75" customHeight="1">
      <c r="A18" s="79" t="s">
        <v>625</v>
      </c>
      <c r="B18" s="252" t="s">
        <v>986</v>
      </c>
      <c r="C18" s="79"/>
      <c r="D18" s="79"/>
      <c r="E18" s="79" t="s">
        <v>683</v>
      </c>
      <c r="F18" s="371">
        <f aca="true" t="shared" si="0" ref="F18:F25">SUM(C18:E18)</f>
        <v>0</v>
      </c>
    </row>
    <row r="19" spans="1:6" ht="19.5" customHeight="1">
      <c r="A19" s="79" t="s">
        <v>987</v>
      </c>
      <c r="B19" s="252" t="s">
        <v>971</v>
      </c>
      <c r="C19" s="79"/>
      <c r="D19" s="79"/>
      <c r="E19" s="79" t="s">
        <v>683</v>
      </c>
      <c r="F19" s="371">
        <f t="shared" si="0"/>
        <v>0</v>
      </c>
    </row>
    <row r="20" spans="1:6" ht="30.75" customHeight="1">
      <c r="A20" s="79" t="s">
        <v>627</v>
      </c>
      <c r="B20" s="252" t="s">
        <v>973</v>
      </c>
      <c r="C20" s="79"/>
      <c r="D20" s="79"/>
      <c r="E20" s="79" t="s">
        <v>683</v>
      </c>
      <c r="F20" s="371">
        <f t="shared" si="0"/>
        <v>0</v>
      </c>
    </row>
    <row r="21" spans="1:6" ht="17.25" customHeight="1">
      <c r="A21" s="79" t="s">
        <v>632</v>
      </c>
      <c r="B21" s="252" t="s">
        <v>974</v>
      </c>
      <c r="C21" s="79"/>
      <c r="D21" s="79"/>
      <c r="E21" s="79"/>
      <c r="F21" s="371">
        <f t="shared" si="0"/>
        <v>0</v>
      </c>
    </row>
    <row r="22" spans="1:6" ht="18" customHeight="1">
      <c r="A22" s="283" t="s">
        <v>633</v>
      </c>
      <c r="B22" s="252" t="s">
        <v>988</v>
      </c>
      <c r="C22" s="79"/>
      <c r="D22" s="79"/>
      <c r="E22" s="79"/>
      <c r="F22" s="371">
        <f t="shared" si="0"/>
        <v>0</v>
      </c>
    </row>
    <row r="23" spans="1:6" ht="16.5" customHeight="1">
      <c r="A23" s="283" t="s">
        <v>363</v>
      </c>
      <c r="B23" s="252" t="s">
        <v>968</v>
      </c>
      <c r="C23" s="79"/>
      <c r="D23" s="79"/>
      <c r="E23" s="79"/>
      <c r="F23" s="371">
        <f t="shared" si="0"/>
        <v>0</v>
      </c>
    </row>
    <row r="24" spans="1:6" ht="16.5" customHeight="1">
      <c r="A24" s="283" t="s">
        <v>975</v>
      </c>
      <c r="B24" s="252" t="s">
        <v>976</v>
      </c>
      <c r="C24" s="79"/>
      <c r="D24" s="79"/>
      <c r="E24" s="282"/>
      <c r="F24" s="371">
        <f t="shared" si="0"/>
        <v>0</v>
      </c>
    </row>
    <row r="25" spans="1:6" ht="18" customHeight="1">
      <c r="A25" s="77" t="s">
        <v>542</v>
      </c>
      <c r="B25" s="281" t="s">
        <v>989</v>
      </c>
      <c r="C25" s="79"/>
      <c r="D25" s="79"/>
      <c r="E25" s="282"/>
      <c r="F25" s="371">
        <f t="shared" si="0"/>
        <v>0</v>
      </c>
    </row>
    <row r="26" spans="1:6" ht="32.25" customHeight="1">
      <c r="A26" s="77" t="s">
        <v>543</v>
      </c>
      <c r="B26" s="281" t="s">
        <v>978</v>
      </c>
      <c r="C26" s="371">
        <f>C11+C12-C17+C25</f>
        <v>0</v>
      </c>
      <c r="D26" s="371">
        <f>D11+D12-D17+D25</f>
        <v>0</v>
      </c>
      <c r="E26" s="371">
        <f>E11+E12-E17+E25</f>
        <v>0</v>
      </c>
      <c r="F26" s="371">
        <f>(F11+F12)-(F17+F25)</f>
        <v>0</v>
      </c>
    </row>
    <row r="27" spans="1:6" s="157" customFormat="1" ht="6.75" customHeight="1">
      <c r="A27" s="121"/>
      <c r="B27" s="284"/>
      <c r="C27" s="285"/>
      <c r="D27" s="285"/>
      <c r="E27" s="114"/>
      <c r="F27" s="285"/>
    </row>
    <row r="28" spans="1:6" ht="14.25" customHeight="1">
      <c r="A28" s="1071" t="s">
        <v>990</v>
      </c>
      <c r="B28" s="1071"/>
      <c r="C28" s="1071"/>
      <c r="D28" s="1071"/>
      <c r="E28" s="286"/>
      <c r="F28" s="286"/>
    </row>
    <row r="29" spans="1:6" ht="13.5" customHeight="1">
      <c r="A29" s="953" t="s">
        <v>980</v>
      </c>
      <c r="B29" s="953"/>
      <c r="C29" s="164"/>
      <c r="D29" s="165"/>
      <c r="E29" s="286"/>
      <c r="F29" s="286"/>
    </row>
    <row r="30" spans="1:5" s="155" customFormat="1" ht="12.75">
      <c r="A30" s="155" t="s">
        <v>85</v>
      </c>
      <c r="C30" s="268"/>
      <c r="D30" s="268"/>
      <c r="E30" s="269"/>
    </row>
    <row r="31" spans="3:5" s="155" customFormat="1" ht="12.75">
      <c r="C31" s="269" t="s">
        <v>89</v>
      </c>
      <c r="E31" s="269"/>
    </row>
  </sheetData>
  <sheetProtection/>
  <mergeCells count="7">
    <mergeCell ref="A4:F4"/>
    <mergeCell ref="A8:F8"/>
    <mergeCell ref="I8:P8"/>
    <mergeCell ref="A28:D28"/>
    <mergeCell ref="A29:B29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25"/>
  <sheetViews>
    <sheetView showGridLines="0" zoomScaleSheetLayoutView="100" zoomScalePageLayoutView="0" workbookViewId="0" topLeftCell="A13">
      <selection activeCell="O23" sqref="O23"/>
    </sheetView>
  </sheetViews>
  <sheetFormatPr defaultColWidth="9.140625" defaultRowHeight="12.75"/>
  <cols>
    <col min="1" max="1" width="5.7109375" style="461" customWidth="1"/>
    <col min="2" max="2" width="1.28515625" style="461" customWidth="1"/>
    <col min="3" max="3" width="24.00390625" style="461" customWidth="1"/>
    <col min="4" max="4" width="11.8515625" style="461" customWidth="1"/>
    <col min="5" max="11" width="13.57421875" style="461" customWidth="1"/>
    <col min="12" max="12" width="2.28125" style="461" hidden="1" customWidth="1"/>
    <col min="13" max="13" width="9.140625" style="461" hidden="1" customWidth="1"/>
    <col min="14" max="14" width="5.140625" style="461" customWidth="1"/>
    <col min="15" max="15" width="9.140625" style="127" customWidth="1"/>
    <col min="16" max="16384" width="9.140625" style="461" customWidth="1"/>
  </cols>
  <sheetData>
    <row r="1" spans="1:16" ht="12.75">
      <c r="A1" s="169"/>
      <c r="B1" s="169"/>
      <c r="C1" s="169"/>
      <c r="D1" s="169"/>
      <c r="E1" s="169"/>
      <c r="F1" s="169"/>
      <c r="H1" s="169" t="s">
        <v>991</v>
      </c>
      <c r="M1" s="169"/>
      <c r="N1" s="169"/>
      <c r="P1" s="127"/>
    </row>
    <row r="2" spans="1:16" ht="12.75">
      <c r="A2" s="169"/>
      <c r="B2" s="168"/>
      <c r="C2" s="169"/>
      <c r="D2" s="169"/>
      <c r="E2" s="169"/>
      <c r="F2" s="169"/>
      <c r="H2" s="169" t="s">
        <v>982</v>
      </c>
      <c r="K2" s="169"/>
      <c r="M2" s="277"/>
      <c r="N2" s="277"/>
      <c r="P2" s="205"/>
    </row>
    <row r="3" spans="1:14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27.75" customHeight="1">
      <c r="A4" s="974" t="s">
        <v>236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42"/>
      <c r="N4" s="42"/>
    </row>
    <row r="5" spans="1:14" ht="11.2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2:19" s="263" customFormat="1" ht="12.75" customHeight="1"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264"/>
      <c r="M6" s="264"/>
      <c r="N6" s="264"/>
      <c r="O6" s="93"/>
      <c r="P6" s="264"/>
      <c r="Q6" s="264"/>
      <c r="R6" s="264"/>
      <c r="S6" s="264"/>
    </row>
    <row r="7" spans="2:16" s="263" customFormat="1" ht="12.75" customHeight="1">
      <c r="B7" s="1074" t="s">
        <v>700</v>
      </c>
      <c r="C7" s="1074"/>
      <c r="D7" s="1074"/>
      <c r="E7" s="1074"/>
      <c r="F7" s="1074"/>
      <c r="G7" s="1074"/>
      <c r="H7" s="1074"/>
      <c r="I7" s="1074"/>
      <c r="J7" s="1074"/>
      <c r="K7" s="1074"/>
      <c r="L7" s="264"/>
      <c r="M7" s="264"/>
      <c r="N7" s="264"/>
      <c r="O7" s="93"/>
      <c r="P7" s="264"/>
    </row>
    <row r="8" spans="1:14" ht="14.25" customHeight="1">
      <c r="A8" s="1077" t="s">
        <v>992</v>
      </c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7"/>
      <c r="N8" s="615"/>
    </row>
    <row r="9" spans="1:14" ht="9.75" customHeight="1">
      <c r="A9" s="615"/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</row>
    <row r="10" spans="1:15" s="617" customFormat="1" ht="79.5" customHeight="1">
      <c r="A10" s="415" t="s">
        <v>450</v>
      </c>
      <c r="B10" s="1079" t="s">
        <v>993</v>
      </c>
      <c r="C10" s="1080"/>
      <c r="D10" s="518" t="s">
        <v>416</v>
      </c>
      <c r="E10" s="415" t="s">
        <v>994</v>
      </c>
      <c r="F10" s="415" t="s">
        <v>995</v>
      </c>
      <c r="G10" s="415" t="s">
        <v>996</v>
      </c>
      <c r="H10" s="415" t="s">
        <v>997</v>
      </c>
      <c r="I10" s="415" t="s">
        <v>998</v>
      </c>
      <c r="J10" s="415" t="s">
        <v>999</v>
      </c>
      <c r="K10" s="409" t="s">
        <v>417</v>
      </c>
      <c r="L10" s="396"/>
      <c r="M10" s="616"/>
      <c r="N10" s="616"/>
      <c r="O10" s="242"/>
    </row>
    <row r="11" spans="1:15" s="197" customFormat="1" ht="12.75">
      <c r="A11" s="519">
        <v>1</v>
      </c>
      <c r="B11" s="1078">
        <v>2</v>
      </c>
      <c r="C11" s="1078"/>
      <c r="D11" s="618">
        <v>3</v>
      </c>
      <c r="E11" s="519">
        <v>4</v>
      </c>
      <c r="F11" s="519">
        <v>5</v>
      </c>
      <c r="G11" s="519">
        <v>6</v>
      </c>
      <c r="H11" s="519">
        <v>7</v>
      </c>
      <c r="I11" s="519">
        <v>8</v>
      </c>
      <c r="J11" s="519">
        <v>9</v>
      </c>
      <c r="K11" s="519">
        <v>10</v>
      </c>
      <c r="L11" s="619"/>
      <c r="M11" s="616"/>
      <c r="N11" s="616"/>
      <c r="O11" s="321"/>
    </row>
    <row r="12" spans="1:14" ht="12.75" customHeight="1">
      <c r="A12" s="559" t="s">
        <v>539</v>
      </c>
      <c r="B12" s="1081" t="s">
        <v>472</v>
      </c>
      <c r="C12" s="1082"/>
      <c r="D12" s="620"/>
      <c r="E12" s="520"/>
      <c r="F12" s="520"/>
      <c r="G12" s="520"/>
      <c r="H12" s="520"/>
      <c r="I12" s="520"/>
      <c r="J12" s="520"/>
      <c r="K12" s="520"/>
      <c r="L12" s="395"/>
      <c r="M12" s="554"/>
      <c r="N12" s="554"/>
    </row>
    <row r="13" spans="1:15" ht="24.75" customHeight="1">
      <c r="A13" s="519" t="s">
        <v>621</v>
      </c>
      <c r="B13" s="621"/>
      <c r="C13" s="622" t="s">
        <v>1000</v>
      </c>
      <c r="D13" s="620"/>
      <c r="E13" s="520"/>
      <c r="F13" s="520"/>
      <c r="G13" s="520"/>
      <c r="H13" s="520"/>
      <c r="I13" s="520"/>
      <c r="J13" s="520"/>
      <c r="K13" s="520"/>
      <c r="L13" s="395"/>
      <c r="M13" s="554"/>
      <c r="N13" s="554"/>
      <c r="O13" s="127" t="s">
        <v>328</v>
      </c>
    </row>
    <row r="14" spans="1:14" ht="24.75" customHeight="1">
      <c r="A14" s="414" t="s">
        <v>622</v>
      </c>
      <c r="B14" s="621"/>
      <c r="C14" s="622" t="s">
        <v>1001</v>
      </c>
      <c r="D14" s="620"/>
      <c r="E14" s="520"/>
      <c r="F14" s="520"/>
      <c r="G14" s="520"/>
      <c r="H14" s="520"/>
      <c r="I14" s="520"/>
      <c r="J14" s="520"/>
      <c r="K14" s="520"/>
      <c r="L14" s="395"/>
      <c r="M14" s="554"/>
      <c r="N14" s="554"/>
    </row>
    <row r="15" spans="1:14" ht="24.75" customHeight="1">
      <c r="A15" s="519" t="s">
        <v>623</v>
      </c>
      <c r="B15" s="621"/>
      <c r="C15" s="622" t="s">
        <v>1002</v>
      </c>
      <c r="D15" s="620"/>
      <c r="E15" s="520"/>
      <c r="F15" s="520"/>
      <c r="G15" s="520"/>
      <c r="H15" s="520"/>
      <c r="I15" s="520"/>
      <c r="J15" s="520"/>
      <c r="K15" s="520"/>
      <c r="L15" s="395"/>
      <c r="M15" s="554"/>
      <c r="N15" s="554"/>
    </row>
    <row r="16" spans="1:14" ht="12.75">
      <c r="A16" s="519" t="s">
        <v>634</v>
      </c>
      <c r="B16" s="621"/>
      <c r="C16" s="622" t="s">
        <v>1003</v>
      </c>
      <c r="D16" s="620"/>
      <c r="E16" s="520"/>
      <c r="F16" s="520"/>
      <c r="G16" s="520"/>
      <c r="H16" s="520"/>
      <c r="I16" s="520"/>
      <c r="J16" s="520"/>
      <c r="K16" s="520"/>
      <c r="L16" s="395"/>
      <c r="M16" s="554"/>
      <c r="N16" s="554"/>
    </row>
    <row r="17" spans="1:14" ht="24.75" customHeight="1">
      <c r="A17" s="559" t="s">
        <v>540</v>
      </c>
      <c r="B17" s="1081" t="s">
        <v>1004</v>
      </c>
      <c r="C17" s="1082"/>
      <c r="D17" s="620"/>
      <c r="E17" s="520"/>
      <c r="F17" s="520"/>
      <c r="G17" s="520"/>
      <c r="H17" s="520"/>
      <c r="I17" s="520"/>
      <c r="J17" s="520"/>
      <c r="K17" s="520"/>
      <c r="L17" s="395"/>
      <c r="M17" s="554"/>
      <c r="N17" s="554"/>
    </row>
    <row r="18" spans="1:15" ht="24.75" customHeight="1">
      <c r="A18" s="414" t="s">
        <v>624</v>
      </c>
      <c r="B18" s="621"/>
      <c r="C18" s="622" t="s">
        <v>1000</v>
      </c>
      <c r="D18" s="620"/>
      <c r="E18" s="520"/>
      <c r="F18" s="520"/>
      <c r="G18" s="520"/>
      <c r="H18" s="520"/>
      <c r="I18" s="520"/>
      <c r="J18" s="520"/>
      <c r="K18" s="520"/>
      <c r="L18" s="395"/>
      <c r="M18" s="554"/>
      <c r="N18" s="554"/>
      <c r="O18" s="127" t="s">
        <v>329</v>
      </c>
    </row>
    <row r="19" spans="1:14" ht="24.75" customHeight="1">
      <c r="A19" s="519" t="s">
        <v>630</v>
      </c>
      <c r="B19" s="621"/>
      <c r="C19" s="622" t="s">
        <v>1001</v>
      </c>
      <c r="D19" s="620"/>
      <c r="E19" s="520"/>
      <c r="F19" s="520"/>
      <c r="G19" s="520"/>
      <c r="H19" s="520"/>
      <c r="I19" s="520"/>
      <c r="J19" s="520"/>
      <c r="K19" s="520"/>
      <c r="L19" s="395"/>
      <c r="M19" s="554"/>
      <c r="N19" s="554"/>
    </row>
    <row r="20" spans="1:14" ht="24.75" customHeight="1">
      <c r="A20" s="519" t="s">
        <v>631</v>
      </c>
      <c r="B20" s="621"/>
      <c r="C20" s="622" t="s">
        <v>1002</v>
      </c>
      <c r="D20" s="620"/>
      <c r="E20" s="520"/>
      <c r="F20" s="520"/>
      <c r="G20" s="520"/>
      <c r="H20" s="520"/>
      <c r="I20" s="520"/>
      <c r="J20" s="520"/>
      <c r="K20" s="520"/>
      <c r="L20" s="395"/>
      <c r="M20" s="554"/>
      <c r="N20" s="554"/>
    </row>
    <row r="21" spans="1:14" ht="12.75">
      <c r="A21" s="519" t="s">
        <v>643</v>
      </c>
      <c r="B21" s="621"/>
      <c r="C21" s="622" t="s">
        <v>1003</v>
      </c>
      <c r="D21" s="620"/>
      <c r="E21" s="520"/>
      <c r="F21" s="520"/>
      <c r="G21" s="520"/>
      <c r="H21" s="520"/>
      <c r="I21" s="520"/>
      <c r="J21" s="520"/>
      <c r="K21" s="520"/>
      <c r="L21" s="395"/>
      <c r="M21" s="554"/>
      <c r="N21" s="554"/>
    </row>
    <row r="22" spans="1:14" ht="12.75" customHeight="1">
      <c r="A22" s="559" t="s">
        <v>541</v>
      </c>
      <c r="B22" s="1081" t="s">
        <v>538</v>
      </c>
      <c r="C22" s="1082"/>
      <c r="D22" s="620"/>
      <c r="E22" s="520"/>
      <c r="F22" s="520"/>
      <c r="G22" s="520"/>
      <c r="H22" s="520"/>
      <c r="I22" s="520"/>
      <c r="J22" s="520"/>
      <c r="K22" s="520"/>
      <c r="L22" s="395"/>
      <c r="M22" s="554"/>
      <c r="N22" s="554"/>
    </row>
    <row r="23" spans="1:12" ht="12.75">
      <c r="A23" s="623"/>
      <c r="B23" s="623"/>
      <c r="C23" s="623"/>
      <c r="D23" s="1075"/>
      <c r="E23" s="1076"/>
      <c r="F23" s="1076"/>
      <c r="G23" s="1076"/>
      <c r="H23" s="1076"/>
      <c r="I23" s="1076"/>
      <c r="J23" s="623"/>
      <c r="K23" s="623"/>
      <c r="L23" s="623"/>
    </row>
    <row r="24" spans="1:5" s="155" customFormat="1" ht="12.75">
      <c r="A24" s="155" t="s">
        <v>85</v>
      </c>
      <c r="C24" s="268"/>
      <c r="D24" s="268"/>
      <c r="E24" s="269"/>
    </row>
    <row r="25" spans="3:5" s="155" customFormat="1" ht="12.75">
      <c r="C25" s="269" t="s">
        <v>89</v>
      </c>
      <c r="E25" s="269"/>
    </row>
    <row r="28" ht="30.75" customHeight="1"/>
    <row r="30" ht="17.25" customHeight="1"/>
    <row r="31" ht="38.25" customHeight="1"/>
    <row r="32" ht="12.75" customHeight="1"/>
  </sheetData>
  <sheetProtection/>
  <mergeCells count="10">
    <mergeCell ref="B6:K6"/>
    <mergeCell ref="B7:K7"/>
    <mergeCell ref="D23:I23"/>
    <mergeCell ref="A4:L4"/>
    <mergeCell ref="A8:M8"/>
    <mergeCell ref="B11:C11"/>
    <mergeCell ref="B10:C10"/>
    <mergeCell ref="B12:C12"/>
    <mergeCell ref="B17:C17"/>
    <mergeCell ref="B22:C2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31"/>
  <sheetViews>
    <sheetView showGridLines="0" zoomScaleSheetLayoutView="90" zoomScalePageLayoutView="0" workbookViewId="0" topLeftCell="B10">
      <selection activeCell="O23" sqref="O23"/>
    </sheetView>
  </sheetViews>
  <sheetFormatPr defaultColWidth="9.140625" defaultRowHeight="12.75"/>
  <cols>
    <col min="1" max="1" width="5.28125" style="193" customWidth="1"/>
    <col min="2" max="2" width="4.421875" style="193" customWidth="1"/>
    <col min="3" max="3" width="11.140625" style="193" customWidth="1"/>
    <col min="4" max="4" width="7.7109375" style="193" customWidth="1"/>
    <col min="5" max="5" width="11.57421875" style="193" customWidth="1"/>
    <col min="6" max="6" width="11.8515625" style="193" customWidth="1"/>
    <col min="7" max="15" width="11.00390625" style="193" customWidth="1"/>
    <col min="16" max="16384" width="9.140625" style="193" customWidth="1"/>
  </cols>
  <sheetData>
    <row r="1" spans="1:18" ht="12.75" customHeight="1">
      <c r="A1" s="169"/>
      <c r="B1" s="169"/>
      <c r="C1" s="169"/>
      <c r="D1" s="169"/>
      <c r="E1" s="169"/>
      <c r="F1" s="169"/>
      <c r="G1" s="169"/>
      <c r="H1" s="169"/>
      <c r="I1" s="169"/>
      <c r="K1" s="168" t="s">
        <v>991</v>
      </c>
      <c r="N1" s="168"/>
      <c r="O1" s="168"/>
      <c r="P1" s="127"/>
      <c r="Q1" s="127"/>
      <c r="R1" s="127"/>
    </row>
    <row r="2" spans="1:15" ht="12.75" customHeight="1">
      <c r="A2" s="169"/>
      <c r="B2" s="168"/>
      <c r="C2" s="169"/>
      <c r="D2" s="169"/>
      <c r="E2" s="169"/>
      <c r="F2" s="169"/>
      <c r="G2" s="169"/>
      <c r="H2" s="169"/>
      <c r="I2" s="169"/>
      <c r="K2" s="168" t="s">
        <v>1005</v>
      </c>
      <c r="M2" s="169"/>
      <c r="N2" s="169"/>
      <c r="O2" s="169"/>
    </row>
    <row r="3" spans="1:16" ht="12.75" customHeight="1">
      <c r="A3" s="169"/>
      <c r="B3" s="169"/>
      <c r="C3" s="169"/>
      <c r="D3" s="169"/>
      <c r="E3" s="169"/>
      <c r="F3" s="169"/>
      <c r="G3" s="169"/>
      <c r="H3" s="169"/>
      <c r="I3" s="169"/>
      <c r="J3" s="195"/>
      <c r="K3" s="169"/>
      <c r="L3" s="196"/>
      <c r="M3" s="169"/>
      <c r="N3" s="169"/>
      <c r="O3" s="169"/>
      <c r="P3" s="205"/>
    </row>
    <row r="4" spans="1:15" ht="30" customHeight="1">
      <c r="A4" s="804" t="s">
        <v>237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</row>
    <row r="5" spans="3:18" s="263" customFormat="1" ht="12.75" customHeight="1">
      <c r="C5" s="264"/>
      <c r="D5" s="264"/>
      <c r="E5" s="270"/>
      <c r="F5" s="270"/>
      <c r="G5" s="270"/>
      <c r="H5" s="270"/>
      <c r="I5" s="270"/>
      <c r="J5" s="270"/>
      <c r="K5" s="270"/>
      <c r="L5" s="270"/>
      <c r="M5" s="264"/>
      <c r="N5" s="264"/>
      <c r="O5" s="264"/>
      <c r="P5" s="264"/>
      <c r="Q5" s="264"/>
      <c r="R5" s="264"/>
    </row>
    <row r="6" spans="3:15" s="263" customFormat="1" ht="12.75" customHeight="1">
      <c r="C6" s="272"/>
      <c r="E6" s="1074" t="s">
        <v>700</v>
      </c>
      <c r="F6" s="1074"/>
      <c r="G6" s="1074"/>
      <c r="H6" s="1074"/>
      <c r="I6" s="1074"/>
      <c r="J6" s="1074"/>
      <c r="K6" s="1074"/>
      <c r="L6" s="1074"/>
      <c r="M6" s="264"/>
      <c r="N6" s="264"/>
      <c r="O6" s="264"/>
    </row>
    <row r="7" spans="2:15" s="263" customFormat="1" ht="12.75" customHeight="1"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64"/>
      <c r="M7" s="264"/>
      <c r="N7" s="264"/>
      <c r="O7" s="264"/>
    </row>
    <row r="8" spans="1:15" s="203" customFormat="1" ht="12.75" customHeight="1">
      <c r="A8" s="933" t="s">
        <v>1118</v>
      </c>
      <c r="B8" s="933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627"/>
    </row>
    <row r="9" spans="1:15" s="203" customFormat="1" ht="4.5" customHeight="1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513"/>
      <c r="M9" s="513"/>
      <c r="N9" s="513"/>
      <c r="O9" s="278"/>
    </row>
    <row r="10" spans="1:15" s="624" customFormat="1" ht="40.5" customHeight="1">
      <c r="A10" s="1085" t="s">
        <v>450</v>
      </c>
      <c r="B10" s="963" t="s">
        <v>993</v>
      </c>
      <c r="C10" s="1087"/>
      <c r="D10" s="964"/>
      <c r="E10" s="963" t="s">
        <v>416</v>
      </c>
      <c r="F10" s="1092" t="s">
        <v>1006</v>
      </c>
      <c r="G10" s="1093"/>
      <c r="H10" s="1093"/>
      <c r="I10" s="1093"/>
      <c r="J10" s="1093"/>
      <c r="K10" s="1093"/>
      <c r="L10" s="1093"/>
      <c r="M10" s="967"/>
      <c r="N10" s="1085" t="s">
        <v>417</v>
      </c>
      <c r="O10" s="88"/>
    </row>
    <row r="11" spans="1:15" s="624" customFormat="1" ht="90.75" customHeight="1">
      <c r="A11" s="1086"/>
      <c r="B11" s="1088"/>
      <c r="C11" s="1089"/>
      <c r="D11" s="1090"/>
      <c r="E11" s="1094"/>
      <c r="F11" s="633" t="s">
        <v>1008</v>
      </c>
      <c r="G11" s="633" t="s">
        <v>243</v>
      </c>
      <c r="H11" s="633" t="s">
        <v>1009</v>
      </c>
      <c r="I11" s="633" t="s">
        <v>238</v>
      </c>
      <c r="J11" s="633" t="s">
        <v>1077</v>
      </c>
      <c r="K11" s="633" t="s">
        <v>1010</v>
      </c>
      <c r="L11" s="633" t="s">
        <v>1011</v>
      </c>
      <c r="M11" s="633" t="s">
        <v>1007</v>
      </c>
      <c r="N11" s="1091"/>
      <c r="O11" s="628"/>
    </row>
    <row r="12" spans="1:15" s="203" customFormat="1" ht="12.75">
      <c r="A12" s="634">
        <v>1</v>
      </c>
      <c r="B12" s="966">
        <v>2</v>
      </c>
      <c r="C12" s="1093"/>
      <c r="D12" s="967"/>
      <c r="E12" s="635">
        <v>3</v>
      </c>
      <c r="F12" s="636">
        <v>4</v>
      </c>
      <c r="G12" s="635">
        <v>5</v>
      </c>
      <c r="H12" s="635">
        <v>6</v>
      </c>
      <c r="I12" s="635">
        <v>7</v>
      </c>
      <c r="J12" s="635">
        <v>8</v>
      </c>
      <c r="K12" s="635">
        <v>9</v>
      </c>
      <c r="L12" s="635">
        <v>10</v>
      </c>
      <c r="M12" s="635">
        <v>11</v>
      </c>
      <c r="N12" s="634">
        <v>12</v>
      </c>
      <c r="O12" s="625"/>
    </row>
    <row r="13" spans="1:15" s="203" customFormat="1" ht="39" customHeight="1">
      <c r="A13" s="637" t="s">
        <v>539</v>
      </c>
      <c r="B13" s="1095" t="s">
        <v>1012</v>
      </c>
      <c r="C13" s="1096"/>
      <c r="D13" s="1097"/>
      <c r="E13" s="630"/>
      <c r="F13" s="638"/>
      <c r="G13" s="638"/>
      <c r="H13" s="638"/>
      <c r="I13" s="638"/>
      <c r="J13" s="638"/>
      <c r="K13" s="638"/>
      <c r="L13" s="638"/>
      <c r="M13" s="638"/>
      <c r="N13" s="638"/>
      <c r="O13" s="626"/>
    </row>
    <row r="14" spans="1:15" s="203" customFormat="1" ht="13.5" customHeight="1">
      <c r="A14" s="634" t="s">
        <v>621</v>
      </c>
      <c r="B14" s="635"/>
      <c r="C14" s="1083" t="s">
        <v>1013</v>
      </c>
      <c r="D14" s="1084"/>
      <c r="E14" s="629"/>
      <c r="F14" s="639"/>
      <c r="G14" s="639"/>
      <c r="H14" s="639"/>
      <c r="I14" s="639"/>
      <c r="J14" s="639"/>
      <c r="K14" s="639"/>
      <c r="L14" s="639"/>
      <c r="M14" s="639"/>
      <c r="N14" s="639"/>
      <c r="O14" s="202"/>
    </row>
    <row r="15" spans="1:15" s="203" customFormat="1" ht="12.75">
      <c r="A15" s="393" t="s">
        <v>622</v>
      </c>
      <c r="B15" s="392"/>
      <c r="C15" s="1083" t="s">
        <v>1014</v>
      </c>
      <c r="D15" s="1084"/>
      <c r="E15" s="629"/>
      <c r="F15" s="639"/>
      <c r="G15" s="639"/>
      <c r="H15" s="639"/>
      <c r="I15" s="639"/>
      <c r="J15" s="639"/>
      <c r="K15" s="639"/>
      <c r="L15" s="639"/>
      <c r="M15" s="639"/>
      <c r="N15" s="639"/>
      <c r="O15" s="202"/>
    </row>
    <row r="16" spans="1:15" s="203" customFormat="1" ht="12.75">
      <c r="A16" s="634" t="s">
        <v>623</v>
      </c>
      <c r="B16" s="635"/>
      <c r="C16" s="1083" t="s">
        <v>1015</v>
      </c>
      <c r="D16" s="1084"/>
      <c r="E16" s="629"/>
      <c r="F16" s="639"/>
      <c r="G16" s="639"/>
      <c r="H16" s="639"/>
      <c r="I16" s="639"/>
      <c r="J16" s="639"/>
      <c r="K16" s="639"/>
      <c r="L16" s="639"/>
      <c r="M16" s="639"/>
      <c r="N16" s="639"/>
      <c r="O16" s="202"/>
    </row>
    <row r="17" spans="1:15" s="203" customFormat="1" ht="45.75" customHeight="1">
      <c r="A17" s="634" t="s">
        <v>634</v>
      </c>
      <c r="B17" s="640"/>
      <c r="C17" s="1098" t="s">
        <v>1016</v>
      </c>
      <c r="D17" s="1099"/>
      <c r="E17" s="629"/>
      <c r="F17" s="639"/>
      <c r="G17" s="639"/>
      <c r="H17" s="639"/>
      <c r="I17" s="639"/>
      <c r="J17" s="639"/>
      <c r="K17" s="639"/>
      <c r="L17" s="639"/>
      <c r="M17" s="639"/>
      <c r="N17" s="639"/>
      <c r="O17" s="202"/>
    </row>
    <row r="18" spans="1:15" s="203" customFormat="1" ht="39.75" customHeight="1">
      <c r="A18" s="635" t="s">
        <v>641</v>
      </c>
      <c r="B18" s="635"/>
      <c r="C18" s="641" t="s">
        <v>868</v>
      </c>
      <c r="D18" s="642"/>
      <c r="E18" s="629"/>
      <c r="F18" s="639"/>
      <c r="G18" s="639"/>
      <c r="H18" s="639"/>
      <c r="I18" s="639"/>
      <c r="J18" s="639"/>
      <c r="K18" s="639"/>
      <c r="L18" s="639"/>
      <c r="M18" s="639"/>
      <c r="N18" s="639"/>
      <c r="O18" s="202"/>
    </row>
    <row r="19" spans="1:15" s="203" customFormat="1" ht="12.75">
      <c r="A19" s="637" t="s">
        <v>540</v>
      </c>
      <c r="B19" s="1100" t="s">
        <v>239</v>
      </c>
      <c r="C19" s="1101"/>
      <c r="D19" s="1102"/>
      <c r="E19" s="630"/>
      <c r="F19" s="639"/>
      <c r="G19" s="639"/>
      <c r="H19" s="639"/>
      <c r="I19" s="639"/>
      <c r="J19" s="639"/>
      <c r="K19" s="639"/>
      <c r="L19" s="639"/>
      <c r="M19" s="639"/>
      <c r="N19" s="639"/>
      <c r="O19" s="202"/>
    </row>
    <row r="20" spans="1:15" s="203" customFormat="1" ht="12.75">
      <c r="A20" s="393" t="s">
        <v>624</v>
      </c>
      <c r="B20" s="632"/>
      <c r="C20" s="1083" t="s">
        <v>1013</v>
      </c>
      <c r="D20" s="1084"/>
      <c r="E20" s="629"/>
      <c r="F20" s="639"/>
      <c r="G20" s="639"/>
      <c r="H20" s="639"/>
      <c r="I20" s="639"/>
      <c r="J20" s="639"/>
      <c r="K20" s="639"/>
      <c r="L20" s="639"/>
      <c r="M20" s="639"/>
      <c r="N20" s="639"/>
      <c r="O20" s="202"/>
    </row>
    <row r="21" spans="1:15" s="203" customFormat="1" ht="12.75">
      <c r="A21" s="634" t="s">
        <v>630</v>
      </c>
      <c r="B21" s="643"/>
      <c r="C21" s="1083" t="s">
        <v>1014</v>
      </c>
      <c r="D21" s="1084"/>
      <c r="E21" s="629"/>
      <c r="F21" s="639"/>
      <c r="G21" s="639"/>
      <c r="H21" s="639"/>
      <c r="I21" s="639"/>
      <c r="J21" s="639"/>
      <c r="K21" s="639"/>
      <c r="L21" s="639"/>
      <c r="M21" s="639"/>
      <c r="N21" s="639"/>
      <c r="O21" s="202"/>
    </row>
    <row r="22" spans="1:15" s="203" customFormat="1" ht="27.75" customHeight="1">
      <c r="A22" s="634" t="s">
        <v>631</v>
      </c>
      <c r="B22" s="643"/>
      <c r="C22" s="1083" t="s">
        <v>1015</v>
      </c>
      <c r="D22" s="1084"/>
      <c r="E22" s="629"/>
      <c r="F22" s="639"/>
      <c r="G22" s="639"/>
      <c r="H22" s="639"/>
      <c r="I22" s="639"/>
      <c r="J22" s="639"/>
      <c r="K22" s="639"/>
      <c r="L22" s="639"/>
      <c r="M22" s="639"/>
      <c r="N22" s="639"/>
      <c r="O22" s="202"/>
    </row>
    <row r="23" spans="1:15" s="203" customFormat="1" ht="12.75">
      <c r="A23" s="634" t="s">
        <v>643</v>
      </c>
      <c r="B23" s="643"/>
      <c r="C23" s="1083" t="s">
        <v>1016</v>
      </c>
      <c r="D23" s="1084"/>
      <c r="E23" s="629"/>
      <c r="F23" s="639"/>
      <c r="G23" s="639"/>
      <c r="H23" s="639"/>
      <c r="I23" s="639"/>
      <c r="J23" s="639"/>
      <c r="K23" s="639"/>
      <c r="L23" s="639"/>
      <c r="M23" s="639"/>
      <c r="N23" s="639"/>
      <c r="O23" s="202"/>
    </row>
    <row r="24" spans="1:15" ht="12.75">
      <c r="A24" s="634" t="s">
        <v>879</v>
      </c>
      <c r="B24" s="635"/>
      <c r="C24" s="1083" t="s">
        <v>240</v>
      </c>
      <c r="D24" s="1084"/>
      <c r="E24" s="629"/>
      <c r="F24" s="639"/>
      <c r="G24" s="639"/>
      <c r="H24" s="639"/>
      <c r="I24" s="639"/>
      <c r="J24" s="639"/>
      <c r="K24" s="639"/>
      <c r="L24" s="639"/>
      <c r="M24" s="639"/>
      <c r="N24" s="639"/>
      <c r="O24" s="202"/>
    </row>
    <row r="25" spans="1:14" s="155" customFormat="1" ht="12.75">
      <c r="A25" s="637" t="s">
        <v>541</v>
      </c>
      <c r="B25" s="1105" t="s">
        <v>538</v>
      </c>
      <c r="C25" s="1105"/>
      <c r="D25" s="1105"/>
      <c r="E25" s="631"/>
      <c r="F25" s="639"/>
      <c r="G25" s="639"/>
      <c r="H25" s="639"/>
      <c r="I25" s="639"/>
      <c r="J25" s="639"/>
      <c r="K25" s="639"/>
      <c r="L25" s="639"/>
      <c r="M25" s="639"/>
      <c r="N25" s="639"/>
    </row>
    <row r="26" spans="1:14" s="155" customFormat="1" ht="12.75">
      <c r="A26" s="576"/>
      <c r="B26" s="573"/>
      <c r="C26" s="573"/>
      <c r="D26" s="573"/>
      <c r="E26" s="573"/>
      <c r="F26" s="644"/>
      <c r="G26" s="644"/>
      <c r="H26" s="644"/>
      <c r="I26" s="644"/>
      <c r="J26" s="644"/>
      <c r="K26" s="644"/>
      <c r="L26" s="644"/>
      <c r="M26" s="644"/>
      <c r="N26" s="644"/>
    </row>
    <row r="27" spans="1:15" ht="12.75">
      <c r="A27" s="1103" t="s">
        <v>241</v>
      </c>
      <c r="B27" s="1104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1104"/>
      <c r="N27" s="1104"/>
      <c r="O27" s="204"/>
    </row>
    <row r="28" spans="1:15" ht="12.75">
      <c r="A28" s="1007" t="s">
        <v>242</v>
      </c>
      <c r="B28" s="1007"/>
      <c r="C28" s="1007"/>
      <c r="D28" s="1007"/>
      <c r="E28" s="1007"/>
      <c r="F28" s="1007"/>
      <c r="G28" s="1007"/>
      <c r="H28" s="1007"/>
      <c r="I28" s="1007"/>
      <c r="J28" s="1007"/>
      <c r="K28" s="1007"/>
      <c r="L28" s="1007"/>
      <c r="M28" s="1007"/>
      <c r="N28" s="1007"/>
      <c r="O28" s="204"/>
    </row>
    <row r="29" spans="1:15" ht="12.7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</row>
    <row r="30" spans="1:5" s="155" customFormat="1" ht="12.75">
      <c r="A30" s="155" t="s">
        <v>85</v>
      </c>
      <c r="C30" s="268"/>
      <c r="D30" s="268"/>
      <c r="E30" s="269"/>
    </row>
    <row r="31" spans="3:5" s="155" customFormat="1" ht="12.75">
      <c r="C31" s="269" t="s">
        <v>89</v>
      </c>
      <c r="E31" s="269"/>
    </row>
  </sheetData>
  <sheetProtection/>
  <mergeCells count="23">
    <mergeCell ref="C21:D21"/>
    <mergeCell ref="C22:D22"/>
    <mergeCell ref="A27:N27"/>
    <mergeCell ref="A28:N28"/>
    <mergeCell ref="C24:D24"/>
    <mergeCell ref="B25:D25"/>
    <mergeCell ref="C23:D23"/>
    <mergeCell ref="B13:D13"/>
    <mergeCell ref="C15:D15"/>
    <mergeCell ref="C17:D17"/>
    <mergeCell ref="C20:D20"/>
    <mergeCell ref="B19:D19"/>
    <mergeCell ref="C14:D14"/>
    <mergeCell ref="E6:L6"/>
    <mergeCell ref="A4:O4"/>
    <mergeCell ref="A8:N8"/>
    <mergeCell ref="C16:D16"/>
    <mergeCell ref="A10:A11"/>
    <mergeCell ref="B10:D11"/>
    <mergeCell ref="N10:N11"/>
    <mergeCell ref="F10:M10"/>
    <mergeCell ref="B12:D12"/>
    <mergeCell ref="E10:E11"/>
  </mergeCells>
  <printOptions/>
  <pageMargins left="0.5511811023622047" right="0.5511811023622047" top="0.7874015748031497" bottom="0.7874015748031497" header="0.5118110236220472" footer="0.5118110236220472"/>
  <pageSetup cellComments="asDisplayed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7.140625" style="193" customWidth="1"/>
    <col min="2" max="2" width="1.7109375" style="193" customWidth="1"/>
    <col min="3" max="5" width="29.8515625" style="193" customWidth="1"/>
    <col min="6" max="16384" width="9.140625" style="193" customWidth="1"/>
  </cols>
  <sheetData>
    <row r="1" spans="1:7" ht="12.75">
      <c r="A1" s="169"/>
      <c r="B1" s="169"/>
      <c r="D1" s="168" t="s">
        <v>1023</v>
      </c>
      <c r="E1" s="168"/>
      <c r="G1" s="127"/>
    </row>
    <row r="2" spans="1:4" ht="12.75">
      <c r="A2" s="169"/>
      <c r="B2" s="168"/>
      <c r="D2" s="169" t="s">
        <v>244</v>
      </c>
    </row>
    <row r="3" spans="1:5" ht="12.75">
      <c r="A3" s="169"/>
      <c r="B3" s="169"/>
      <c r="C3" s="169"/>
      <c r="D3" s="169"/>
      <c r="E3" s="293"/>
    </row>
    <row r="4" spans="1:5" ht="27" customHeight="1">
      <c r="A4" s="804" t="s">
        <v>245</v>
      </c>
      <c r="B4" s="804"/>
      <c r="C4" s="804"/>
      <c r="D4" s="804"/>
      <c r="E4" s="804"/>
    </row>
    <row r="5" spans="1:5" ht="21" customHeight="1">
      <c r="A5" s="262"/>
      <c r="B5" s="275"/>
      <c r="C5" s="262"/>
      <c r="D5" s="262"/>
      <c r="E5" s="275"/>
    </row>
    <row r="6" spans="1:5" ht="12.75">
      <c r="A6" s="1064" t="s">
        <v>700</v>
      </c>
      <c r="B6" s="1064"/>
      <c r="C6" s="1064"/>
      <c r="D6" s="1064"/>
      <c r="E6" s="1064"/>
    </row>
    <row r="7" spans="1:5" ht="37.5" customHeight="1">
      <c r="A7" s="804" t="s">
        <v>1024</v>
      </c>
      <c r="B7" s="1106"/>
      <c r="C7" s="1106"/>
      <c r="D7" s="1106"/>
      <c r="E7" s="1106"/>
    </row>
    <row r="8" spans="1:5" ht="12.75" customHeight="1">
      <c r="A8" s="169"/>
      <c r="B8" s="169"/>
      <c r="C8" s="169"/>
      <c r="D8" s="169"/>
      <c r="E8" s="169"/>
    </row>
    <row r="9" spans="1:5" s="461" customFormat="1" ht="12.75" customHeight="1">
      <c r="A9" s="125" t="s">
        <v>450</v>
      </c>
      <c r="B9" s="883" t="s">
        <v>1025</v>
      </c>
      <c r="C9" s="1107"/>
      <c r="D9" s="27" t="s">
        <v>1026</v>
      </c>
      <c r="E9" s="27" t="s">
        <v>94</v>
      </c>
    </row>
    <row r="10" spans="1:5" s="461" customFormat="1" ht="12.75" customHeight="1">
      <c r="A10" s="28">
        <v>1</v>
      </c>
      <c r="B10" s="1108">
        <v>2</v>
      </c>
      <c r="C10" s="1109"/>
      <c r="D10" s="28">
        <v>3</v>
      </c>
      <c r="E10" s="28">
        <v>4</v>
      </c>
    </row>
    <row r="11" spans="1:5" s="469" customFormat="1" ht="12.75" customHeight="1">
      <c r="A11" s="273" t="s">
        <v>539</v>
      </c>
      <c r="B11" s="907" t="s">
        <v>1027</v>
      </c>
      <c r="C11" s="919"/>
      <c r="D11" s="645"/>
      <c r="E11" s="645"/>
    </row>
    <row r="12" spans="1:5" s="469" customFormat="1" ht="12.75" customHeight="1">
      <c r="A12" s="37" t="s">
        <v>621</v>
      </c>
      <c r="B12" s="46"/>
      <c r="C12" s="646" t="s">
        <v>246</v>
      </c>
      <c r="D12" s="645"/>
      <c r="E12" s="645"/>
    </row>
    <row r="13" spans="1:5" s="469" customFormat="1" ht="12.75" customHeight="1">
      <c r="A13" s="37" t="s">
        <v>622</v>
      </c>
      <c r="B13" s="46"/>
      <c r="C13" s="646" t="s">
        <v>247</v>
      </c>
      <c r="D13" s="645"/>
      <c r="E13" s="645"/>
    </row>
    <row r="14" spans="1:5" s="469" customFormat="1" ht="12.75">
      <c r="A14" s="609" t="s">
        <v>248</v>
      </c>
      <c r="B14" s="647"/>
      <c r="C14" s="646" t="s">
        <v>576</v>
      </c>
      <c r="D14" s="645"/>
      <c r="E14" s="645"/>
    </row>
    <row r="15" spans="1:5" s="469" customFormat="1" ht="12.75" customHeight="1">
      <c r="A15" s="273" t="s">
        <v>540</v>
      </c>
      <c r="B15" s="907" t="s">
        <v>1028</v>
      </c>
      <c r="C15" s="919"/>
      <c r="D15" s="37"/>
      <c r="E15" s="645"/>
    </row>
    <row r="16" spans="1:5" s="469" customFormat="1" ht="12.75" customHeight="1">
      <c r="A16" s="37" t="s">
        <v>624</v>
      </c>
      <c r="B16" s="38"/>
      <c r="C16" s="646" t="s">
        <v>246</v>
      </c>
      <c r="D16" s="37"/>
      <c r="E16" s="645"/>
    </row>
    <row r="17" spans="1:5" s="469" customFormat="1" ht="12.75" customHeight="1">
      <c r="A17" s="37" t="s">
        <v>630</v>
      </c>
      <c r="B17" s="38"/>
      <c r="C17" s="646" t="s">
        <v>247</v>
      </c>
      <c r="D17" s="37"/>
      <c r="E17" s="645"/>
    </row>
    <row r="18" spans="1:5" s="469" customFormat="1" ht="12.75">
      <c r="A18" s="37" t="s">
        <v>631</v>
      </c>
      <c r="B18" s="38"/>
      <c r="C18" s="646" t="s">
        <v>576</v>
      </c>
      <c r="D18" s="37"/>
      <c r="E18" s="645"/>
    </row>
    <row r="19" spans="1:5" s="469" customFormat="1" ht="12.75" customHeight="1">
      <c r="A19" s="273" t="s">
        <v>541</v>
      </c>
      <c r="B19" s="907" t="s">
        <v>538</v>
      </c>
      <c r="C19" s="919"/>
      <c r="D19" s="645"/>
      <c r="E19" s="645"/>
    </row>
    <row r="20" spans="1:5" s="469" customFormat="1" ht="12.75">
      <c r="A20" s="296" t="s">
        <v>1029</v>
      </c>
      <c r="B20" s="648"/>
      <c r="C20" s="648"/>
      <c r="D20" s="296"/>
      <c r="E20" s="296"/>
    </row>
    <row r="21" spans="1:5" ht="12.75">
      <c r="A21" s="169"/>
      <c r="B21" s="169"/>
      <c r="C21" s="169"/>
      <c r="D21" s="169"/>
      <c r="E21" s="169"/>
    </row>
    <row r="22" spans="1:5" s="155" customFormat="1" ht="12.75">
      <c r="A22" s="155" t="s">
        <v>85</v>
      </c>
      <c r="C22" s="268"/>
      <c r="D22" s="268"/>
      <c r="E22" s="269"/>
    </row>
    <row r="23" spans="3:5" s="155" customFormat="1" ht="12.75">
      <c r="C23" s="269" t="s">
        <v>89</v>
      </c>
      <c r="E23" s="269"/>
    </row>
    <row r="24" spans="1:5" ht="12.75">
      <c r="A24" s="192"/>
      <c r="B24" s="192"/>
      <c r="C24" s="192"/>
      <c r="D24" s="192"/>
      <c r="E24" s="192"/>
    </row>
    <row r="25" spans="1:5" ht="12.75">
      <c r="A25" s="192"/>
      <c r="B25" s="192"/>
      <c r="C25" s="192"/>
      <c r="D25" s="192"/>
      <c r="E25" s="192"/>
    </row>
    <row r="26" spans="1:5" ht="12.75">
      <c r="A26" s="192"/>
      <c r="B26" s="192"/>
      <c r="C26" s="192"/>
      <c r="D26" s="192"/>
      <c r="E26" s="192"/>
    </row>
    <row r="27" spans="1:5" ht="12.75">
      <c r="A27" s="192"/>
      <c r="B27" s="192"/>
      <c r="C27" s="192"/>
      <c r="D27" s="192"/>
      <c r="E27" s="192"/>
    </row>
    <row r="28" spans="1:5" ht="12.75">
      <c r="A28" s="192"/>
      <c r="B28" s="192"/>
      <c r="C28" s="192"/>
      <c r="D28" s="192"/>
      <c r="E28" s="192"/>
    </row>
    <row r="29" spans="1:5" ht="12.75">
      <c r="A29" s="192"/>
      <c r="B29" s="192"/>
      <c r="C29" s="192"/>
      <c r="D29" s="192"/>
      <c r="E29" s="192"/>
    </row>
    <row r="30" spans="1:5" ht="12.75">
      <c r="A30" s="192"/>
      <c r="B30" s="192"/>
      <c r="C30" s="192"/>
      <c r="D30" s="192"/>
      <c r="E30" s="192"/>
    </row>
    <row r="31" spans="1:5" ht="12.75">
      <c r="A31" s="192"/>
      <c r="B31" s="192"/>
      <c r="C31" s="192"/>
      <c r="D31" s="192"/>
      <c r="E31" s="192"/>
    </row>
    <row r="32" spans="1:5" ht="12.75">
      <c r="A32" s="192"/>
      <c r="B32" s="192"/>
      <c r="C32" s="192"/>
      <c r="D32" s="192"/>
      <c r="E32" s="192"/>
    </row>
    <row r="33" spans="1:5" ht="12.75">
      <c r="A33" s="192"/>
      <c r="B33" s="192"/>
      <c r="C33" s="192"/>
      <c r="D33" s="192"/>
      <c r="E33" s="192"/>
    </row>
    <row r="34" spans="1:5" ht="12.75">
      <c r="A34" s="192"/>
      <c r="B34" s="192"/>
      <c r="C34" s="192"/>
      <c r="D34" s="192"/>
      <c r="E34" s="192"/>
    </row>
    <row r="35" spans="1:5" ht="12.75">
      <c r="A35" s="192"/>
      <c r="B35" s="192"/>
      <c r="C35" s="192"/>
      <c r="D35" s="192"/>
      <c r="E35" s="192"/>
    </row>
    <row r="36" spans="1:5" ht="12.75">
      <c r="A36" s="192"/>
      <c r="B36" s="192"/>
      <c r="C36" s="192"/>
      <c r="D36" s="192"/>
      <c r="E36" s="192"/>
    </row>
    <row r="37" spans="1:5" ht="12.75">
      <c r="A37" s="192"/>
      <c r="B37" s="192"/>
      <c r="C37" s="192"/>
      <c r="D37" s="192"/>
      <c r="E37" s="192"/>
    </row>
    <row r="38" spans="1:5" ht="12.75">
      <c r="A38" s="192"/>
      <c r="B38" s="192"/>
      <c r="C38" s="192"/>
      <c r="D38" s="192"/>
      <c r="E38" s="192"/>
    </row>
    <row r="39" spans="1:5" ht="12.75">
      <c r="A39" s="192"/>
      <c r="B39" s="192"/>
      <c r="C39" s="192"/>
      <c r="D39" s="192"/>
      <c r="E39" s="192"/>
    </row>
    <row r="40" spans="1:5" ht="12.75">
      <c r="A40" s="192"/>
      <c r="B40" s="192"/>
      <c r="C40" s="192"/>
      <c r="D40" s="192"/>
      <c r="E40" s="192"/>
    </row>
    <row r="41" spans="1:5" ht="12.75">
      <c r="A41" s="192"/>
      <c r="B41" s="192"/>
      <c r="C41" s="192"/>
      <c r="D41" s="192"/>
      <c r="E41" s="192"/>
    </row>
    <row r="42" spans="1:5" ht="12.75">
      <c r="A42" s="192"/>
      <c r="B42" s="192"/>
      <c r="C42" s="192"/>
      <c r="D42" s="192"/>
      <c r="E42" s="192"/>
    </row>
    <row r="43" spans="1:5" ht="12.75">
      <c r="A43" s="192"/>
      <c r="B43" s="192"/>
      <c r="C43" s="192"/>
      <c r="D43" s="192"/>
      <c r="E43" s="192"/>
    </row>
  </sheetData>
  <sheetProtection/>
  <mergeCells count="8">
    <mergeCell ref="B15:C15"/>
    <mergeCell ref="B19:C19"/>
    <mergeCell ref="A4:E4"/>
    <mergeCell ref="A7:E7"/>
    <mergeCell ref="B9:C9"/>
    <mergeCell ref="B10:C10"/>
    <mergeCell ref="B11:C11"/>
    <mergeCell ref="A6:E6"/>
  </mergeCells>
  <printOptions horizontalCentered="1"/>
  <pageMargins left="0.9448818897637796" right="0.35433070866141736" top="0.7874015748031497" bottom="0.7874015748031497" header="0.5118110236220472" footer="0.5118110236220472"/>
  <pageSetup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SheetLayoutView="100" zoomScalePageLayoutView="0" workbookViewId="0" topLeftCell="A13">
      <selection activeCell="F25" sqref="F25"/>
    </sheetView>
  </sheetViews>
  <sheetFormatPr defaultColWidth="9.140625" defaultRowHeight="12.75"/>
  <cols>
    <col min="1" max="1" width="5.57421875" style="127" customWidth="1"/>
    <col min="2" max="2" width="1.8515625" style="127" customWidth="1"/>
    <col min="3" max="3" width="47.8515625" style="127" customWidth="1"/>
    <col min="4" max="5" width="12.7109375" style="127" customWidth="1"/>
    <col min="6" max="6" width="16.28125" style="127" customWidth="1"/>
    <col min="7" max="8" width="12.7109375" style="127" customWidth="1"/>
    <col min="9" max="9" width="16.140625" style="127" customWidth="1"/>
    <col min="10" max="16384" width="9.140625" style="127" customWidth="1"/>
  </cols>
  <sheetData>
    <row r="1" spans="1:9" ht="12.75">
      <c r="A1" s="169"/>
      <c r="B1" s="169"/>
      <c r="C1" s="169"/>
      <c r="D1" s="169"/>
      <c r="E1" s="169"/>
      <c r="F1" s="1113" t="s">
        <v>991</v>
      </c>
      <c r="G1" s="1113"/>
      <c r="H1" s="1113"/>
      <c r="I1" s="1113"/>
    </row>
    <row r="2" spans="1:8" ht="12.75">
      <c r="A2" s="169"/>
      <c r="B2" s="168"/>
      <c r="C2" s="169"/>
      <c r="D2" s="169"/>
      <c r="E2" s="169"/>
      <c r="F2" s="169" t="s">
        <v>249</v>
      </c>
      <c r="G2" s="169"/>
      <c r="H2" s="169"/>
    </row>
    <row r="3" spans="1:9" ht="21.75" customHeight="1">
      <c r="A3" s="1114" t="s">
        <v>250</v>
      </c>
      <c r="B3" s="1114"/>
      <c r="C3" s="1114"/>
      <c r="D3" s="1114"/>
      <c r="E3" s="1114"/>
      <c r="F3" s="1114"/>
      <c r="G3" s="1114"/>
      <c r="H3" s="1114"/>
      <c r="I3" s="1114"/>
    </row>
    <row r="4" spans="1:9" ht="15" customHeight="1">
      <c r="A4" s="978" t="s">
        <v>838</v>
      </c>
      <c r="B4" s="978"/>
      <c r="C4" s="978"/>
      <c r="D4" s="978"/>
      <c r="E4" s="978"/>
      <c r="F4" s="978"/>
      <c r="G4" s="978"/>
      <c r="H4" s="978"/>
      <c r="I4" s="978"/>
    </row>
    <row r="5" spans="1:9" ht="12.75">
      <c r="A5" s="1064" t="s">
        <v>700</v>
      </c>
      <c r="B5" s="1064"/>
      <c r="C5" s="1064"/>
      <c r="D5" s="1064"/>
      <c r="E5" s="1064"/>
      <c r="F5" s="1064"/>
      <c r="G5" s="1064"/>
      <c r="H5" s="1064"/>
      <c r="I5" s="1064"/>
    </row>
    <row r="6" spans="1:9" ht="8.25" customHeight="1">
      <c r="A6" s="241"/>
      <c r="B6" s="241"/>
      <c r="C6" s="241"/>
      <c r="D6" s="241"/>
      <c r="E6" s="241"/>
      <c r="F6" s="241"/>
      <c r="G6" s="241"/>
      <c r="H6" s="241"/>
      <c r="I6" s="241"/>
    </row>
    <row r="7" spans="1:9" ht="12.75">
      <c r="A7" s="1115" t="s">
        <v>1036</v>
      </c>
      <c r="B7" s="1115"/>
      <c r="C7" s="1115"/>
      <c r="D7" s="1115"/>
      <c r="E7" s="1115"/>
      <c r="F7" s="1115"/>
      <c r="G7" s="1115"/>
      <c r="H7" s="1115"/>
      <c r="I7" s="1115"/>
    </row>
    <row r="8" spans="1:9" ht="9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s="296" customFormat="1" ht="25.5" customHeight="1">
      <c r="A9" s="1110" t="s">
        <v>450</v>
      </c>
      <c r="B9" s="1116" t="s">
        <v>644</v>
      </c>
      <c r="C9" s="1117"/>
      <c r="D9" s="1110" t="s">
        <v>661</v>
      </c>
      <c r="E9" s="1110"/>
      <c r="F9" s="1110"/>
      <c r="G9" s="1110" t="s">
        <v>662</v>
      </c>
      <c r="H9" s="1110"/>
      <c r="I9" s="1110"/>
    </row>
    <row r="10" spans="1:9" s="296" customFormat="1" ht="63.75">
      <c r="A10" s="1110"/>
      <c r="B10" s="1118"/>
      <c r="C10" s="1119"/>
      <c r="D10" s="37" t="s">
        <v>1037</v>
      </c>
      <c r="E10" s="37" t="s">
        <v>1038</v>
      </c>
      <c r="F10" s="37" t="s">
        <v>1039</v>
      </c>
      <c r="G10" s="37" t="s">
        <v>1037</v>
      </c>
      <c r="H10" s="37" t="s">
        <v>1038</v>
      </c>
      <c r="I10" s="37" t="s">
        <v>1039</v>
      </c>
    </row>
    <row r="11" spans="1:9" s="296" customFormat="1" ht="12.75">
      <c r="A11" s="37">
        <v>1</v>
      </c>
      <c r="B11" s="1120">
        <v>2</v>
      </c>
      <c r="C11" s="1121"/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</row>
    <row r="12" spans="1:9" s="296" customFormat="1" ht="25.5" customHeight="1">
      <c r="A12" s="273" t="s">
        <v>539</v>
      </c>
      <c r="B12" s="907" t="s">
        <v>251</v>
      </c>
      <c r="C12" s="1122"/>
      <c r="D12" s="351">
        <f aca="true" t="shared" si="0" ref="D12:I12">SUM(D13,D14,D17,D23,D24,D27)</f>
        <v>98548</v>
      </c>
      <c r="E12" s="351">
        <f t="shared" si="0"/>
        <v>95547</v>
      </c>
      <c r="F12" s="351">
        <f t="shared" si="0"/>
        <v>0</v>
      </c>
      <c r="G12" s="351">
        <f t="shared" si="0"/>
        <v>127916</v>
      </c>
      <c r="H12" s="351">
        <f t="shared" si="0"/>
        <v>117256</v>
      </c>
      <c r="I12" s="351">
        <f t="shared" si="0"/>
        <v>0</v>
      </c>
    </row>
    <row r="13" spans="1:9" s="296" customFormat="1" ht="15" customHeight="1">
      <c r="A13" s="37" t="s">
        <v>252</v>
      </c>
      <c r="B13" s="1111" t="s">
        <v>1043</v>
      </c>
      <c r="C13" s="1112"/>
      <c r="D13" s="352">
        <f>SUM(E13:F13)</f>
        <v>0</v>
      </c>
      <c r="E13" s="37"/>
      <c r="F13" s="37"/>
      <c r="G13" s="352"/>
      <c r="H13" s="37"/>
      <c r="I13" s="37"/>
    </row>
    <row r="14" spans="1:9" s="296" customFormat="1" ht="12.75" customHeight="1">
      <c r="A14" s="37" t="s">
        <v>622</v>
      </c>
      <c r="B14" s="902" t="s">
        <v>1040</v>
      </c>
      <c r="C14" s="984"/>
      <c r="D14" s="352">
        <f aca="true" t="shared" si="1" ref="D14:I14">SUM(D15:D16)</f>
        <v>0</v>
      </c>
      <c r="E14" s="352">
        <f t="shared" si="1"/>
        <v>0</v>
      </c>
      <c r="F14" s="352">
        <f t="shared" si="1"/>
        <v>0</v>
      </c>
      <c r="G14" s="352">
        <f t="shared" si="1"/>
        <v>0</v>
      </c>
      <c r="H14" s="352">
        <f t="shared" si="1"/>
        <v>0</v>
      </c>
      <c r="I14" s="352">
        <f t="shared" si="1"/>
        <v>0</v>
      </c>
    </row>
    <row r="15" spans="1:9" s="296" customFormat="1" ht="12.75" customHeight="1">
      <c r="A15" s="37" t="s">
        <v>41</v>
      </c>
      <c r="B15" s="38"/>
      <c r="C15" s="649" t="s">
        <v>1041</v>
      </c>
      <c r="D15" s="352">
        <f aca="true" t="shared" si="2" ref="D15:D28">SUM(E15:F15)</f>
        <v>0</v>
      </c>
      <c r="E15" s="650"/>
      <c r="F15" s="650"/>
      <c r="G15" s="352"/>
      <c r="H15" s="650"/>
      <c r="I15" s="650"/>
    </row>
    <row r="16" spans="1:9" s="296" customFormat="1" ht="12.75" customHeight="1">
      <c r="A16" s="37" t="s">
        <v>42</v>
      </c>
      <c r="B16" s="38"/>
      <c r="C16" s="649" t="s">
        <v>1042</v>
      </c>
      <c r="D16" s="352">
        <f t="shared" si="2"/>
        <v>0</v>
      </c>
      <c r="E16" s="650"/>
      <c r="F16" s="650"/>
      <c r="G16" s="352"/>
      <c r="H16" s="650"/>
      <c r="I16" s="650"/>
    </row>
    <row r="17" spans="1:9" s="296" customFormat="1" ht="25.5" customHeight="1">
      <c r="A17" s="37" t="s">
        <v>623</v>
      </c>
      <c r="B17" s="902" t="s">
        <v>1044</v>
      </c>
      <c r="C17" s="984"/>
      <c r="D17" s="352">
        <f>+D18+D19+D20+D21+D22</f>
        <v>3001</v>
      </c>
      <c r="E17" s="352">
        <f>SUM(E18:E22)</f>
        <v>0</v>
      </c>
      <c r="F17" s="352">
        <f>SUM(F18:F22)</f>
        <v>0</v>
      </c>
      <c r="G17" s="352">
        <f>SUM(G18:G22)</f>
        <v>10660</v>
      </c>
      <c r="H17" s="352">
        <f>SUM(H18:H22)</f>
        <v>0</v>
      </c>
      <c r="I17" s="352">
        <f>SUM(I18:I22)</f>
        <v>0</v>
      </c>
    </row>
    <row r="18" spans="1:9" s="296" customFormat="1" ht="12.75" customHeight="1">
      <c r="A18" s="37" t="s">
        <v>253</v>
      </c>
      <c r="B18" s="38"/>
      <c r="C18" s="649" t="s">
        <v>1045</v>
      </c>
      <c r="D18" s="352">
        <f t="shared" si="2"/>
        <v>0</v>
      </c>
      <c r="E18" s="650"/>
      <c r="F18" s="650"/>
      <c r="G18" s="352"/>
      <c r="H18" s="650"/>
      <c r="I18" s="650"/>
    </row>
    <row r="19" spans="1:9" s="296" customFormat="1" ht="12.75" customHeight="1">
      <c r="A19" s="37" t="s">
        <v>254</v>
      </c>
      <c r="B19" s="38"/>
      <c r="C19" s="649" t="s">
        <v>1046</v>
      </c>
      <c r="D19" s="352">
        <f t="shared" si="2"/>
        <v>0</v>
      </c>
      <c r="E19" s="650"/>
      <c r="F19" s="650"/>
      <c r="G19" s="352"/>
      <c r="H19" s="650"/>
      <c r="I19" s="650"/>
    </row>
    <row r="20" spans="1:9" s="296" customFormat="1" ht="12.75" customHeight="1">
      <c r="A20" s="37" t="s">
        <v>255</v>
      </c>
      <c r="B20" s="38"/>
      <c r="C20" s="649" t="s">
        <v>1047</v>
      </c>
      <c r="D20" s="352">
        <v>3001</v>
      </c>
      <c r="E20" s="650"/>
      <c r="F20" s="650"/>
      <c r="G20" s="352">
        <v>10660</v>
      </c>
      <c r="H20" s="37"/>
      <c r="I20" s="650"/>
    </row>
    <row r="21" spans="1:9" s="296" customFormat="1" ht="12.75" customHeight="1">
      <c r="A21" s="37" t="s">
        <v>256</v>
      </c>
      <c r="B21" s="38"/>
      <c r="C21" s="649" t="s">
        <v>1048</v>
      </c>
      <c r="D21" s="352">
        <f t="shared" si="2"/>
        <v>0</v>
      </c>
      <c r="E21" s="650"/>
      <c r="F21" s="650"/>
      <c r="G21" s="352"/>
      <c r="H21" s="650"/>
      <c r="I21" s="650"/>
    </row>
    <row r="22" spans="1:9" s="296" customFormat="1" ht="12.75" customHeight="1">
      <c r="A22" s="37" t="s">
        <v>257</v>
      </c>
      <c r="B22" s="38"/>
      <c r="C22" s="649" t="s">
        <v>903</v>
      </c>
      <c r="D22" s="352">
        <f t="shared" si="2"/>
        <v>0</v>
      </c>
      <c r="E22" s="650"/>
      <c r="F22" s="650"/>
      <c r="G22" s="352"/>
      <c r="H22" s="650"/>
      <c r="I22" s="650"/>
    </row>
    <row r="23" spans="1:9" s="296" customFormat="1" ht="25.5" customHeight="1">
      <c r="A23" s="37" t="s">
        <v>634</v>
      </c>
      <c r="B23" s="902" t="s">
        <v>258</v>
      </c>
      <c r="C23" s="984"/>
      <c r="D23" s="352">
        <f t="shared" si="2"/>
        <v>0</v>
      </c>
      <c r="E23" s="463"/>
      <c r="F23" s="463"/>
      <c r="G23" s="352"/>
      <c r="H23" s="463"/>
      <c r="I23" s="463"/>
    </row>
    <row r="24" spans="1:9" s="296" customFormat="1" ht="12.75" customHeight="1">
      <c r="A24" s="37" t="s">
        <v>641</v>
      </c>
      <c r="B24" s="902" t="s">
        <v>709</v>
      </c>
      <c r="C24" s="984"/>
      <c r="D24" s="352">
        <f>+D25</f>
        <v>95547</v>
      </c>
      <c r="E24" s="352">
        <f>SUM(E25:E26)</f>
        <v>95547</v>
      </c>
      <c r="F24" s="352">
        <f>SUM(F25:F26)</f>
        <v>0</v>
      </c>
      <c r="G24" s="352">
        <f>SUM(G25:G26)</f>
        <v>117256</v>
      </c>
      <c r="H24" s="352">
        <f>SUM(H25:H26)</f>
        <v>117256</v>
      </c>
      <c r="I24" s="352">
        <f>SUM(I25:I26)</f>
        <v>0</v>
      </c>
    </row>
    <row r="25" spans="1:9" s="296" customFormat="1" ht="12.75" customHeight="1">
      <c r="A25" s="37" t="s">
        <v>259</v>
      </c>
      <c r="B25" s="38"/>
      <c r="C25" s="649" t="s">
        <v>1049</v>
      </c>
      <c r="D25" s="352">
        <v>95547</v>
      </c>
      <c r="E25" s="37">
        <v>95547</v>
      </c>
      <c r="F25" s="650"/>
      <c r="G25" s="352">
        <v>117256</v>
      </c>
      <c r="H25" s="37">
        <v>117256</v>
      </c>
      <c r="I25" s="650"/>
    </row>
    <row r="26" spans="1:9" s="296" customFormat="1" ht="12.75" customHeight="1">
      <c r="A26" s="37" t="s">
        <v>260</v>
      </c>
      <c r="B26" s="38"/>
      <c r="C26" s="649" t="s">
        <v>903</v>
      </c>
      <c r="D26" s="352">
        <f t="shared" si="2"/>
        <v>0</v>
      </c>
      <c r="E26" s="650"/>
      <c r="F26" s="650"/>
      <c r="G26" s="352"/>
      <c r="H26" s="650"/>
      <c r="I26" s="650"/>
    </row>
    <row r="27" spans="1:9" s="296" customFormat="1" ht="12.75" customHeight="1">
      <c r="A27" s="37" t="s">
        <v>642</v>
      </c>
      <c r="B27" s="902" t="s">
        <v>485</v>
      </c>
      <c r="C27" s="984"/>
      <c r="D27" s="352">
        <f>E27</f>
        <v>0</v>
      </c>
      <c r="E27" s="273"/>
      <c r="F27" s="463"/>
      <c r="G27" s="352">
        <v>0</v>
      </c>
      <c r="H27" s="273"/>
      <c r="I27" s="463"/>
    </row>
    <row r="28" spans="1:9" s="296" customFormat="1" ht="38.25" customHeight="1">
      <c r="A28" s="273" t="s">
        <v>540</v>
      </c>
      <c r="B28" s="907" t="s">
        <v>261</v>
      </c>
      <c r="C28" s="919"/>
      <c r="D28" s="352">
        <f t="shared" si="2"/>
        <v>0</v>
      </c>
      <c r="E28" s="463"/>
      <c r="F28" s="463"/>
      <c r="G28" s="352"/>
      <c r="H28" s="463"/>
      <c r="I28" s="463"/>
    </row>
    <row r="29" spans="1:9" s="296" customFormat="1" ht="25.5" customHeight="1">
      <c r="A29" s="273" t="s">
        <v>541</v>
      </c>
      <c r="B29" s="999" t="s">
        <v>262</v>
      </c>
      <c r="C29" s="999"/>
      <c r="D29" s="351">
        <f aca="true" t="shared" si="3" ref="D29:I29">D12-D28</f>
        <v>98548</v>
      </c>
      <c r="E29" s="351">
        <f t="shared" si="3"/>
        <v>95547</v>
      </c>
      <c r="F29" s="351">
        <f t="shared" si="3"/>
        <v>0</v>
      </c>
      <c r="G29" s="351">
        <f t="shared" si="3"/>
        <v>127916</v>
      </c>
      <c r="H29" s="351">
        <f t="shared" si="3"/>
        <v>117256</v>
      </c>
      <c r="I29" s="351">
        <f t="shared" si="3"/>
        <v>0</v>
      </c>
    </row>
    <row r="30" spans="1:9" ht="12.75" customHeight="1">
      <c r="A30" s="87"/>
      <c r="B30" s="174"/>
      <c r="C30" s="174"/>
      <c r="D30" s="88"/>
      <c r="E30" s="88"/>
      <c r="F30" s="88"/>
      <c r="G30" s="88"/>
      <c r="H30" s="88"/>
      <c r="I30" s="88"/>
    </row>
    <row r="31" spans="1:5" s="155" customFormat="1" ht="12.75">
      <c r="A31" s="155" t="s">
        <v>85</v>
      </c>
      <c r="C31" s="158" t="s">
        <v>847</v>
      </c>
      <c r="D31" s="268"/>
      <c r="E31" s="269"/>
    </row>
    <row r="32" spans="3:5" s="155" customFormat="1" ht="12.75">
      <c r="C32" s="269" t="s">
        <v>89</v>
      </c>
      <c r="E32" s="269"/>
    </row>
    <row r="33" spans="1:9" ht="12.75">
      <c r="A33" s="169"/>
      <c r="B33" s="169"/>
      <c r="C33" s="169"/>
      <c r="D33" s="169"/>
      <c r="E33" s="169"/>
      <c r="F33" s="169"/>
      <c r="G33" s="169"/>
      <c r="H33" s="169"/>
      <c r="I33" s="169"/>
    </row>
    <row r="34" spans="1:9" ht="12.75">
      <c r="A34" s="169"/>
      <c r="B34" s="169"/>
      <c r="C34" s="169"/>
      <c r="D34" s="169"/>
      <c r="E34" s="169"/>
      <c r="F34" s="169"/>
      <c r="G34" s="169"/>
      <c r="H34" s="169"/>
      <c r="I34" s="169"/>
    </row>
    <row r="35" spans="1:9" ht="12.75">
      <c r="A35" s="169"/>
      <c r="B35" s="169"/>
      <c r="C35" s="169"/>
      <c r="D35" s="169"/>
      <c r="E35" s="169"/>
      <c r="F35" s="169"/>
      <c r="G35" s="169"/>
      <c r="H35" s="169"/>
      <c r="I35" s="169"/>
    </row>
    <row r="36" spans="1:9" ht="12.75">
      <c r="A36" s="169"/>
      <c r="B36" s="169"/>
      <c r="C36" s="169"/>
      <c r="D36" s="169"/>
      <c r="E36" s="169"/>
      <c r="F36" s="169"/>
      <c r="G36" s="169"/>
      <c r="H36" s="169"/>
      <c r="I36" s="169"/>
    </row>
    <row r="37" spans="1:9" ht="12.75">
      <c r="A37" s="169"/>
      <c r="B37" s="169"/>
      <c r="C37" s="169"/>
      <c r="D37" s="169"/>
      <c r="E37" s="169"/>
      <c r="F37" s="169"/>
      <c r="G37" s="169"/>
      <c r="H37" s="169"/>
      <c r="I37" s="169"/>
    </row>
    <row r="38" spans="1:9" ht="12.75">
      <c r="A38" s="169"/>
      <c r="B38" s="169"/>
      <c r="C38" s="169"/>
      <c r="D38" s="169"/>
      <c r="E38" s="169"/>
      <c r="F38" s="169"/>
      <c r="G38" s="169"/>
      <c r="H38" s="169"/>
      <c r="I38" s="169"/>
    </row>
    <row r="39" spans="1:9" ht="12.75">
      <c r="A39" s="169"/>
      <c r="B39" s="169"/>
      <c r="C39" s="169"/>
      <c r="D39" s="169"/>
      <c r="E39" s="169"/>
      <c r="F39" s="169"/>
      <c r="G39" s="169"/>
      <c r="H39" s="169"/>
      <c r="I39" s="169"/>
    </row>
    <row r="40" spans="1:9" ht="12.75">
      <c r="A40" s="169"/>
      <c r="B40" s="169"/>
      <c r="C40" s="169"/>
      <c r="D40" s="169"/>
      <c r="E40" s="169"/>
      <c r="F40" s="169"/>
      <c r="G40" s="169"/>
      <c r="H40" s="169"/>
      <c r="I40" s="169"/>
    </row>
    <row r="41" spans="1:9" ht="12.75">
      <c r="A41" s="169"/>
      <c r="B41" s="169"/>
      <c r="C41" s="169"/>
      <c r="D41" s="169"/>
      <c r="E41" s="169"/>
      <c r="F41" s="169"/>
      <c r="G41" s="169"/>
      <c r="H41" s="169"/>
      <c r="I41" s="169"/>
    </row>
    <row r="42" spans="1:9" ht="12.75">
      <c r="A42" s="169"/>
      <c r="B42" s="169"/>
      <c r="C42" s="169"/>
      <c r="D42" s="169"/>
      <c r="E42" s="169"/>
      <c r="F42" s="169"/>
      <c r="G42" s="169"/>
      <c r="H42" s="169"/>
      <c r="I42" s="169"/>
    </row>
    <row r="43" spans="1:9" ht="12.75">
      <c r="A43" s="169"/>
      <c r="B43" s="169"/>
      <c r="C43" s="169"/>
      <c r="D43" s="169"/>
      <c r="E43" s="169"/>
      <c r="F43" s="169"/>
      <c r="G43" s="169"/>
      <c r="H43" s="169"/>
      <c r="I43" s="169"/>
    </row>
    <row r="44" spans="1:9" ht="12.75">
      <c r="A44" s="169"/>
      <c r="B44" s="169"/>
      <c r="C44" s="169"/>
      <c r="D44" s="169"/>
      <c r="E44" s="169"/>
      <c r="F44" s="169"/>
      <c r="G44" s="169"/>
      <c r="H44" s="169"/>
      <c r="I44" s="169"/>
    </row>
    <row r="45" spans="1:9" ht="12.75">
      <c r="A45" s="169"/>
      <c r="B45" s="169"/>
      <c r="C45" s="169"/>
      <c r="D45" s="169"/>
      <c r="E45" s="169"/>
      <c r="F45" s="169"/>
      <c r="G45" s="169"/>
      <c r="H45" s="169"/>
      <c r="I45" s="169"/>
    </row>
    <row r="46" spans="1:9" ht="12.75">
      <c r="A46" s="169"/>
      <c r="B46" s="169"/>
      <c r="C46" s="169"/>
      <c r="D46" s="169"/>
      <c r="E46" s="169"/>
      <c r="F46" s="169"/>
      <c r="G46" s="169"/>
      <c r="H46" s="169"/>
      <c r="I46" s="169"/>
    </row>
    <row r="47" spans="1:9" ht="12.75">
      <c r="A47" s="169"/>
      <c r="B47" s="169"/>
      <c r="C47" s="169"/>
      <c r="D47" s="169"/>
      <c r="E47" s="169"/>
      <c r="F47" s="169"/>
      <c r="G47" s="169"/>
      <c r="H47" s="169"/>
      <c r="I47" s="169"/>
    </row>
    <row r="48" spans="1:9" ht="12.75">
      <c r="A48" s="169"/>
      <c r="B48" s="169"/>
      <c r="C48" s="169"/>
      <c r="D48" s="169"/>
      <c r="E48" s="169"/>
      <c r="F48" s="169"/>
      <c r="G48" s="169"/>
      <c r="H48" s="169"/>
      <c r="I48" s="169"/>
    </row>
    <row r="49" spans="1:9" ht="12.75">
      <c r="A49" s="169"/>
      <c r="B49" s="169"/>
      <c r="C49" s="169"/>
      <c r="D49" s="169"/>
      <c r="E49" s="169"/>
      <c r="F49" s="169"/>
      <c r="G49" s="169"/>
      <c r="H49" s="169"/>
      <c r="I49" s="169"/>
    </row>
    <row r="50" spans="1:9" ht="12.75">
      <c r="A50" s="169"/>
      <c r="B50" s="169"/>
      <c r="C50" s="169"/>
      <c r="D50" s="169"/>
      <c r="E50" s="169"/>
      <c r="F50" s="169"/>
      <c r="G50" s="169"/>
      <c r="H50" s="169"/>
      <c r="I50" s="169"/>
    </row>
    <row r="51" spans="1:9" ht="12.75">
      <c r="A51" s="169"/>
      <c r="B51" s="169"/>
      <c r="C51" s="169"/>
      <c r="D51" s="169"/>
      <c r="E51" s="169"/>
      <c r="F51" s="169"/>
      <c r="G51" s="169"/>
      <c r="H51" s="169"/>
      <c r="I51" s="169"/>
    </row>
    <row r="52" spans="1:9" ht="12.75">
      <c r="A52" s="169"/>
      <c r="B52" s="169"/>
      <c r="C52" s="169"/>
      <c r="D52" s="169"/>
      <c r="E52" s="169"/>
      <c r="F52" s="169"/>
      <c r="G52" s="169"/>
      <c r="H52" s="169"/>
      <c r="I52" s="169"/>
    </row>
    <row r="53" spans="1:9" ht="12.75">
      <c r="A53" s="169"/>
      <c r="B53" s="169"/>
      <c r="C53" s="169"/>
      <c r="D53" s="169"/>
      <c r="E53" s="169"/>
      <c r="F53" s="169"/>
      <c r="G53" s="169"/>
      <c r="H53" s="169"/>
      <c r="I53" s="169"/>
    </row>
    <row r="54" spans="1:9" ht="12.75">
      <c r="A54" s="169"/>
      <c r="B54" s="169"/>
      <c r="C54" s="169"/>
      <c r="D54" s="169"/>
      <c r="E54" s="169"/>
      <c r="F54" s="169"/>
      <c r="G54" s="169"/>
      <c r="H54" s="169"/>
      <c r="I54" s="169"/>
    </row>
  </sheetData>
  <sheetProtection/>
  <mergeCells count="19">
    <mergeCell ref="B29:C29"/>
    <mergeCell ref="F1:I1"/>
    <mergeCell ref="A3:I3"/>
    <mergeCell ref="A7:I7"/>
    <mergeCell ref="A9:A10"/>
    <mergeCell ref="B9:C10"/>
    <mergeCell ref="D9:F9"/>
    <mergeCell ref="B11:C11"/>
    <mergeCell ref="B12:C12"/>
    <mergeCell ref="B23:C23"/>
    <mergeCell ref="A4:I4"/>
    <mergeCell ref="A5:I5"/>
    <mergeCell ref="B24:C24"/>
    <mergeCell ref="B27:C27"/>
    <mergeCell ref="G9:I9"/>
    <mergeCell ref="B28:C28"/>
    <mergeCell ref="B13:C13"/>
    <mergeCell ref="B14:C14"/>
    <mergeCell ref="B17:C17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SheetLayoutView="100" zoomScalePageLayoutView="0" workbookViewId="0" topLeftCell="A13">
      <selection activeCell="D27" sqref="D27"/>
    </sheetView>
  </sheetViews>
  <sheetFormatPr defaultColWidth="9.140625" defaultRowHeight="12.75"/>
  <cols>
    <col min="1" max="1" width="5.140625" style="193" customWidth="1"/>
    <col min="2" max="2" width="1.421875" style="193" customWidth="1"/>
    <col min="3" max="3" width="35.421875" style="193" customWidth="1"/>
    <col min="4" max="7" width="12.421875" style="193" customWidth="1"/>
    <col min="8" max="16384" width="9.140625" style="193" customWidth="1"/>
  </cols>
  <sheetData>
    <row r="1" spans="1:9" ht="12.75">
      <c r="A1" s="169"/>
      <c r="B1" s="169"/>
      <c r="C1" s="169"/>
      <c r="D1" s="1113" t="s">
        <v>991</v>
      </c>
      <c r="E1" s="1113"/>
      <c r="F1" s="1113"/>
      <c r="G1" s="1113"/>
      <c r="I1" s="127"/>
    </row>
    <row r="2" spans="1:9" ht="12.75">
      <c r="A2" s="169"/>
      <c r="B2" s="168"/>
      <c r="C2" s="169"/>
      <c r="D2" s="168" t="s">
        <v>263</v>
      </c>
      <c r="E2" s="168"/>
      <c r="F2" s="168"/>
      <c r="G2" s="297"/>
      <c r="I2" s="205"/>
    </row>
    <row r="3" spans="1:7" ht="12.75">
      <c r="A3" s="169"/>
      <c r="B3" s="169"/>
      <c r="C3" s="169"/>
      <c r="D3" s="169"/>
      <c r="E3" s="169"/>
      <c r="F3" s="169"/>
      <c r="G3" s="169"/>
    </row>
    <row r="4" spans="1:7" ht="30.75" customHeight="1">
      <c r="A4" s="1114" t="s">
        <v>1050</v>
      </c>
      <c r="B4" s="1114"/>
      <c r="C4" s="1114"/>
      <c r="D4" s="1114"/>
      <c r="E4" s="1114"/>
      <c r="F4" s="1114"/>
      <c r="G4" s="1114"/>
    </row>
    <row r="5" spans="1:9" s="202" customFormat="1" ht="17.25" customHeight="1">
      <c r="A5" s="978" t="s">
        <v>838</v>
      </c>
      <c r="B5" s="978"/>
      <c r="C5" s="978"/>
      <c r="D5" s="978"/>
      <c r="E5" s="978"/>
      <c r="F5" s="978"/>
      <c r="G5" s="978"/>
      <c r="H5" s="93"/>
      <c r="I5" s="93"/>
    </row>
    <row r="6" spans="1:9" s="202" customFormat="1" ht="12.75">
      <c r="A6" s="1064" t="s">
        <v>700</v>
      </c>
      <c r="B6" s="1064"/>
      <c r="C6" s="1064"/>
      <c r="D6" s="1064"/>
      <c r="E6" s="1064"/>
      <c r="F6" s="1064"/>
      <c r="G6" s="1064"/>
      <c r="H6" s="276"/>
      <c r="I6" s="276"/>
    </row>
    <row r="7" spans="1:7" ht="12.75">
      <c r="A7" s="169"/>
      <c r="B7" s="169"/>
      <c r="C7" s="169"/>
      <c r="D7" s="169"/>
      <c r="E7" s="169"/>
      <c r="F7" s="169"/>
      <c r="G7" s="169"/>
    </row>
    <row r="8" spans="1:7" ht="12.75">
      <c r="A8" s="1115" t="s">
        <v>1051</v>
      </c>
      <c r="B8" s="1115"/>
      <c r="C8" s="1115"/>
      <c r="D8" s="1115"/>
      <c r="E8" s="1115"/>
      <c r="F8" s="1115"/>
      <c r="G8" s="1115"/>
    </row>
    <row r="9" spans="1:7" ht="12.75">
      <c r="A9" s="169"/>
      <c r="B9" s="169"/>
      <c r="C9" s="169"/>
      <c r="D9" s="169"/>
      <c r="E9" s="169"/>
      <c r="F9" s="169"/>
      <c r="G9" s="169"/>
    </row>
    <row r="10" spans="1:7" ht="38.25" customHeight="1">
      <c r="A10" s="1123" t="s">
        <v>450</v>
      </c>
      <c r="B10" s="1124" t="s">
        <v>644</v>
      </c>
      <c r="C10" s="1125"/>
      <c r="D10" s="1123" t="s">
        <v>661</v>
      </c>
      <c r="E10" s="1123"/>
      <c r="F10" s="1123" t="s">
        <v>662</v>
      </c>
      <c r="G10" s="1123"/>
    </row>
    <row r="11" spans="1:7" ht="25.5">
      <c r="A11" s="1123"/>
      <c r="B11" s="1126"/>
      <c r="C11" s="1127"/>
      <c r="D11" s="177" t="s">
        <v>1037</v>
      </c>
      <c r="E11" s="177" t="s">
        <v>1052</v>
      </c>
      <c r="F11" s="177" t="s">
        <v>1037</v>
      </c>
      <c r="G11" s="177" t="s">
        <v>1052</v>
      </c>
    </row>
    <row r="12" spans="1:7" ht="12.75">
      <c r="A12" s="178">
        <v>1</v>
      </c>
      <c r="B12" s="1131">
        <v>2</v>
      </c>
      <c r="C12" s="1132"/>
      <c r="D12" s="178">
        <v>3</v>
      </c>
      <c r="E12" s="178">
        <v>4</v>
      </c>
      <c r="F12" s="178">
        <v>5</v>
      </c>
      <c r="G12" s="178">
        <v>6</v>
      </c>
    </row>
    <row r="13" spans="1:7" ht="37.5" customHeight="1">
      <c r="A13" s="177" t="s">
        <v>539</v>
      </c>
      <c r="B13" s="1133" t="s">
        <v>1053</v>
      </c>
      <c r="C13" s="1134"/>
      <c r="D13" s="374">
        <f>(SUM(D14:D17))-D18</f>
        <v>0</v>
      </c>
      <c r="E13" s="374">
        <f>(SUM(E14:E17))-E18</f>
        <v>0</v>
      </c>
      <c r="F13" s="374">
        <f>(SUM(F14:F17))-F18</f>
        <v>0</v>
      </c>
      <c r="G13" s="374">
        <f>(SUM(G14:G17))-G18</f>
        <v>0</v>
      </c>
    </row>
    <row r="14" spans="1:7" ht="12.75">
      <c r="A14" s="178" t="s">
        <v>621</v>
      </c>
      <c r="B14" s="179"/>
      <c r="C14" s="180" t="s">
        <v>362</v>
      </c>
      <c r="D14" s="178"/>
      <c r="E14" s="178"/>
      <c r="F14" s="178"/>
      <c r="G14" s="178"/>
    </row>
    <row r="15" spans="1:7" ht="12.75">
      <c r="A15" s="178" t="s">
        <v>622</v>
      </c>
      <c r="B15" s="179"/>
      <c r="C15" s="180" t="s">
        <v>1054</v>
      </c>
      <c r="D15" s="178"/>
      <c r="E15" s="178"/>
      <c r="F15" s="178"/>
      <c r="G15" s="178"/>
    </row>
    <row r="16" spans="1:7" ht="12.75">
      <c r="A16" s="178" t="s">
        <v>623</v>
      </c>
      <c r="B16" s="179"/>
      <c r="C16" s="180" t="s">
        <v>1055</v>
      </c>
      <c r="D16" s="178"/>
      <c r="E16" s="178"/>
      <c r="F16" s="178"/>
      <c r="G16" s="178"/>
    </row>
    <row r="17" spans="1:7" ht="12.75">
      <c r="A17" s="178" t="s">
        <v>634</v>
      </c>
      <c r="B17" s="179"/>
      <c r="C17" s="180" t="s">
        <v>1056</v>
      </c>
      <c r="D17" s="178"/>
      <c r="E17" s="178"/>
      <c r="F17" s="178"/>
      <c r="G17" s="178"/>
    </row>
    <row r="18" spans="1:7" ht="12.75" customHeight="1">
      <c r="A18" s="181" t="s">
        <v>641</v>
      </c>
      <c r="B18" s="179"/>
      <c r="C18" s="180" t="s">
        <v>1057</v>
      </c>
      <c r="D18" s="178"/>
      <c r="E18" s="178"/>
      <c r="F18" s="178"/>
      <c r="G18" s="178"/>
    </row>
    <row r="19" spans="1:7" ht="25.5" customHeight="1">
      <c r="A19" s="177" t="s">
        <v>540</v>
      </c>
      <c r="B19" s="1133" t="s">
        <v>1058</v>
      </c>
      <c r="C19" s="1134"/>
      <c r="D19" s="374">
        <f>(SUM(D20:D23))-D24</f>
        <v>0</v>
      </c>
      <c r="E19" s="374">
        <f>(SUM(E20:E23))-E24</f>
        <v>0</v>
      </c>
      <c r="F19" s="374">
        <f>(SUM(F20:F23))-F24</f>
        <v>0</v>
      </c>
      <c r="G19" s="374">
        <f>(SUM(G20:G23))-G24</f>
        <v>0</v>
      </c>
    </row>
    <row r="20" spans="1:7" ht="12.75">
      <c r="A20" s="178" t="s">
        <v>1059</v>
      </c>
      <c r="B20" s="179"/>
      <c r="C20" s="180" t="s">
        <v>1060</v>
      </c>
      <c r="D20" s="178"/>
      <c r="E20" s="178"/>
      <c r="F20" s="178"/>
      <c r="G20" s="178"/>
    </row>
    <row r="21" spans="1:7" ht="12.75">
      <c r="A21" s="178" t="s">
        <v>1061</v>
      </c>
      <c r="B21" s="179"/>
      <c r="C21" s="180" t="s">
        <v>1054</v>
      </c>
      <c r="D21" s="178"/>
      <c r="E21" s="178"/>
      <c r="F21" s="178"/>
      <c r="G21" s="178"/>
    </row>
    <row r="22" spans="1:7" ht="12.75">
      <c r="A22" s="178" t="s">
        <v>1062</v>
      </c>
      <c r="B22" s="179"/>
      <c r="C22" s="180" t="s">
        <v>1055</v>
      </c>
      <c r="D22" s="178"/>
      <c r="E22" s="178"/>
      <c r="F22" s="178"/>
      <c r="G22" s="178"/>
    </row>
    <row r="23" spans="1:7" ht="12.75" customHeight="1">
      <c r="A23" s="178" t="s">
        <v>1063</v>
      </c>
      <c r="B23" s="179"/>
      <c r="C23" s="180" t="s">
        <v>1056</v>
      </c>
      <c r="D23" s="178"/>
      <c r="E23" s="178"/>
      <c r="F23" s="178"/>
      <c r="G23" s="178"/>
    </row>
    <row r="24" spans="1:7" ht="12.75">
      <c r="A24" s="181" t="s">
        <v>879</v>
      </c>
      <c r="B24" s="179"/>
      <c r="C24" s="180" t="s">
        <v>1057</v>
      </c>
      <c r="D24" s="178"/>
      <c r="E24" s="178"/>
      <c r="F24" s="178"/>
      <c r="G24" s="178"/>
    </row>
    <row r="25" spans="1:7" ht="25.5" customHeight="1">
      <c r="A25" s="177" t="s">
        <v>1064</v>
      </c>
      <c r="B25" s="1133" t="s">
        <v>1065</v>
      </c>
      <c r="C25" s="1134"/>
      <c r="D25" s="374">
        <f>D26+D27+D28+D29-D30+D31+D32</f>
        <v>15754</v>
      </c>
      <c r="E25" s="374">
        <f>E26+E27+E28+E29-E30+E31+E32</f>
        <v>0</v>
      </c>
      <c r="F25" s="374">
        <f>F26+F27+F28+F29-F30+F31+F32</f>
        <v>11279</v>
      </c>
      <c r="G25" s="374">
        <f>G26+G27+G28+G29-G30+G31+G32</f>
        <v>0</v>
      </c>
    </row>
    <row r="26" spans="1:7" ht="12.75">
      <c r="A26" s="178" t="s">
        <v>1066</v>
      </c>
      <c r="B26" s="179"/>
      <c r="C26" s="180" t="s">
        <v>1060</v>
      </c>
      <c r="D26" s="178">
        <v>15754</v>
      </c>
      <c r="E26" s="178"/>
      <c r="F26" s="178">
        <v>11279</v>
      </c>
      <c r="G26" s="178"/>
    </row>
    <row r="27" spans="1:7" ht="12.75">
      <c r="A27" s="178" t="s">
        <v>1067</v>
      </c>
      <c r="B27" s="179"/>
      <c r="C27" s="180" t="s">
        <v>1054</v>
      </c>
      <c r="D27" s="178"/>
      <c r="E27" s="178"/>
      <c r="F27" s="178"/>
      <c r="G27" s="178"/>
    </row>
    <row r="28" spans="1:7" ht="12.75">
      <c r="A28" s="178" t="s">
        <v>1068</v>
      </c>
      <c r="B28" s="179"/>
      <c r="C28" s="182" t="s">
        <v>1055</v>
      </c>
      <c r="D28" s="178"/>
      <c r="E28" s="178"/>
      <c r="F28" s="178"/>
      <c r="G28" s="178"/>
    </row>
    <row r="29" spans="1:7" ht="12.75">
      <c r="A29" s="178" t="s">
        <v>1069</v>
      </c>
      <c r="B29" s="179"/>
      <c r="C29" s="180" t="s">
        <v>1056</v>
      </c>
      <c r="D29" s="178"/>
      <c r="E29" s="178"/>
      <c r="F29" s="178"/>
      <c r="G29" s="178"/>
    </row>
    <row r="30" spans="1:7" ht="12.75" customHeight="1">
      <c r="A30" s="183" t="s">
        <v>633</v>
      </c>
      <c r="B30" s="179"/>
      <c r="C30" s="180" t="s">
        <v>1057</v>
      </c>
      <c r="D30" s="178"/>
      <c r="E30" s="178"/>
      <c r="F30" s="178"/>
      <c r="G30" s="178"/>
    </row>
    <row r="31" spans="1:7" ht="12.75" customHeight="1">
      <c r="A31" s="178" t="s">
        <v>1070</v>
      </c>
      <c r="B31" s="179"/>
      <c r="C31" s="180" t="s">
        <v>1071</v>
      </c>
      <c r="D31" s="178"/>
      <c r="E31" s="178"/>
      <c r="F31" s="178"/>
      <c r="G31" s="178"/>
    </row>
    <row r="32" spans="1:7" ht="12.75">
      <c r="A32" s="178" t="s">
        <v>1072</v>
      </c>
      <c r="B32" s="179"/>
      <c r="C32" s="180" t="s">
        <v>1073</v>
      </c>
      <c r="D32" s="178"/>
      <c r="E32" s="178"/>
      <c r="F32" s="178"/>
      <c r="G32" s="178"/>
    </row>
    <row r="33" spans="1:7" ht="12.75" customHeight="1">
      <c r="A33" s="184" t="s">
        <v>542</v>
      </c>
      <c r="B33" s="1128" t="s">
        <v>1074</v>
      </c>
      <c r="C33" s="1129"/>
      <c r="D33" s="375">
        <f>SUM(D13,D19,D25)</f>
        <v>15754</v>
      </c>
      <c r="E33" s="375">
        <f>SUM(E13,E19,E25)</f>
        <v>0</v>
      </c>
      <c r="F33" s="375">
        <f>SUM(F13,F19,F25)</f>
        <v>11279</v>
      </c>
      <c r="G33" s="375">
        <f>SUM(G13,G19,G25)</f>
        <v>0</v>
      </c>
    </row>
    <row r="34" spans="1:7" ht="12.75">
      <c r="A34" s="27" t="s">
        <v>1075</v>
      </c>
      <c r="B34" s="1130" t="s">
        <v>1076</v>
      </c>
      <c r="C34" s="1130"/>
      <c r="D34" s="27"/>
      <c r="E34" s="27"/>
      <c r="F34" s="27"/>
      <c r="G34" s="27"/>
    </row>
    <row r="35" spans="1:7" ht="12.75">
      <c r="A35" s="87"/>
      <c r="B35" s="174"/>
      <c r="C35" s="174"/>
      <c r="D35" s="88"/>
      <c r="E35" s="88"/>
      <c r="F35" s="88"/>
      <c r="G35" s="88"/>
    </row>
    <row r="36" spans="1:5" s="155" customFormat="1" ht="12.75">
      <c r="A36" s="155" t="s">
        <v>85</v>
      </c>
      <c r="C36" s="158" t="s">
        <v>847</v>
      </c>
      <c r="D36" s="268"/>
      <c r="E36" s="269"/>
    </row>
    <row r="37" spans="3:5" s="155" customFormat="1" ht="12.75">
      <c r="C37" s="269" t="s">
        <v>89</v>
      </c>
      <c r="E37" s="269"/>
    </row>
    <row r="38" spans="1:7" ht="12.75">
      <c r="A38" s="192"/>
      <c r="B38" s="192"/>
      <c r="C38" s="192"/>
      <c r="D38" s="192"/>
      <c r="E38" s="192"/>
      <c r="F38" s="192"/>
      <c r="G38" s="192"/>
    </row>
    <row r="39" spans="1:7" ht="12.75">
      <c r="A39" s="192"/>
      <c r="B39" s="192"/>
      <c r="C39" s="192"/>
      <c r="D39" s="192"/>
      <c r="E39" s="192"/>
      <c r="F39" s="192"/>
      <c r="G39" s="192"/>
    </row>
    <row r="40" spans="1:7" ht="12.75">
      <c r="A40" s="192"/>
      <c r="B40" s="192"/>
      <c r="C40" s="192"/>
      <c r="D40" s="192"/>
      <c r="E40" s="192"/>
      <c r="F40" s="192"/>
      <c r="G40" s="192"/>
    </row>
    <row r="41" spans="1:7" ht="12.75">
      <c r="A41" s="192"/>
      <c r="B41" s="192"/>
      <c r="C41" s="192"/>
      <c r="D41" s="192"/>
      <c r="E41" s="192"/>
      <c r="F41" s="192"/>
      <c r="G41" s="192"/>
    </row>
    <row r="42" spans="1:7" ht="12.75">
      <c r="A42" s="192"/>
      <c r="B42" s="192"/>
      <c r="C42" s="192"/>
      <c r="D42" s="192"/>
      <c r="E42" s="192"/>
      <c r="F42" s="192"/>
      <c r="G42" s="192"/>
    </row>
    <row r="43" spans="1:7" ht="12.75">
      <c r="A43" s="192"/>
      <c r="B43" s="192"/>
      <c r="C43" s="192"/>
      <c r="D43" s="192"/>
      <c r="E43" s="192"/>
      <c r="F43" s="192"/>
      <c r="G43" s="192"/>
    </row>
    <row r="44" spans="1:7" ht="12.75">
      <c r="A44" s="192"/>
      <c r="B44" s="192"/>
      <c r="C44" s="192"/>
      <c r="D44" s="192"/>
      <c r="E44" s="192"/>
      <c r="F44" s="192"/>
      <c r="G44" s="192"/>
    </row>
    <row r="45" spans="1:7" ht="12.75">
      <c r="A45" s="192"/>
      <c r="B45" s="192"/>
      <c r="C45" s="192"/>
      <c r="D45" s="192"/>
      <c r="E45" s="192"/>
      <c r="F45" s="192"/>
      <c r="G45" s="192"/>
    </row>
    <row r="46" spans="1:7" ht="12.75">
      <c r="A46" s="192"/>
      <c r="B46" s="192"/>
      <c r="C46" s="192"/>
      <c r="D46" s="192"/>
      <c r="E46" s="192"/>
      <c r="F46" s="192"/>
      <c r="G46" s="192"/>
    </row>
    <row r="47" spans="1:7" ht="12.75">
      <c r="A47" s="192"/>
      <c r="B47" s="192"/>
      <c r="C47" s="192"/>
      <c r="D47" s="192"/>
      <c r="E47" s="192"/>
      <c r="F47" s="192"/>
      <c r="G47" s="192"/>
    </row>
    <row r="48" spans="1:7" ht="12.75">
      <c r="A48" s="192"/>
      <c r="B48" s="192"/>
      <c r="C48" s="192"/>
      <c r="D48" s="192"/>
      <c r="E48" s="192"/>
      <c r="F48" s="192"/>
      <c r="G48" s="192"/>
    </row>
    <row r="49" spans="1:7" ht="12.75">
      <c r="A49" s="192"/>
      <c r="B49" s="192"/>
      <c r="C49" s="192"/>
      <c r="D49" s="192"/>
      <c r="E49" s="192"/>
      <c r="F49" s="192"/>
      <c r="G49" s="192"/>
    </row>
    <row r="50" spans="1:7" ht="12.75">
      <c r="A50" s="192"/>
      <c r="B50" s="192"/>
      <c r="C50" s="192"/>
      <c r="D50" s="192"/>
      <c r="E50" s="192"/>
      <c r="F50" s="192"/>
      <c r="G50" s="192"/>
    </row>
    <row r="51" spans="1:7" ht="12.75">
      <c r="A51" s="192"/>
      <c r="B51" s="192"/>
      <c r="C51" s="192"/>
      <c r="D51" s="192"/>
      <c r="E51" s="192"/>
      <c r="F51" s="192"/>
      <c r="G51" s="192"/>
    </row>
  </sheetData>
  <sheetProtection/>
  <mergeCells count="15">
    <mergeCell ref="B33:C33"/>
    <mergeCell ref="B34:C34"/>
    <mergeCell ref="B12:C12"/>
    <mergeCell ref="B13:C13"/>
    <mergeCell ref="B19:C19"/>
    <mergeCell ref="B25:C25"/>
    <mergeCell ref="D1:G1"/>
    <mergeCell ref="A4:G4"/>
    <mergeCell ref="A8:G8"/>
    <mergeCell ref="A10:A11"/>
    <mergeCell ref="B10:C11"/>
    <mergeCell ref="D10:E10"/>
    <mergeCell ref="F10:G10"/>
    <mergeCell ref="A6:G6"/>
    <mergeCell ref="A5:G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28"/>
  <sheetViews>
    <sheetView showGridLines="0" zoomScaleSheetLayoutView="80" zoomScalePageLayoutView="0" workbookViewId="0" topLeftCell="A7">
      <selection activeCell="O23" sqref="O23"/>
    </sheetView>
  </sheetViews>
  <sheetFormatPr defaultColWidth="9.140625" defaultRowHeight="12.75"/>
  <cols>
    <col min="1" max="1" width="5.57421875" style="193" customWidth="1"/>
    <col min="2" max="2" width="1.57421875" style="193" customWidth="1"/>
    <col min="3" max="3" width="25.00390625" style="193" customWidth="1"/>
    <col min="4" max="11" width="12.7109375" style="193" customWidth="1"/>
    <col min="12" max="16384" width="9.140625" style="193" customWidth="1"/>
  </cols>
  <sheetData>
    <row r="1" spans="1:12" ht="12.75">
      <c r="A1" s="192"/>
      <c r="B1" s="192"/>
      <c r="C1" s="192"/>
      <c r="D1" s="192"/>
      <c r="E1" s="192"/>
      <c r="F1" s="192"/>
      <c r="H1" s="168" t="s">
        <v>991</v>
      </c>
      <c r="I1" s="168"/>
      <c r="J1" s="168"/>
      <c r="K1" s="168"/>
      <c r="L1" s="127"/>
    </row>
    <row r="2" spans="1:12" ht="12.75">
      <c r="A2" s="192"/>
      <c r="B2" s="194"/>
      <c r="C2" s="192"/>
      <c r="D2" s="192"/>
      <c r="E2" s="192"/>
      <c r="F2" s="192"/>
      <c r="H2" s="168" t="s">
        <v>264</v>
      </c>
      <c r="I2" s="168"/>
      <c r="J2" s="168"/>
      <c r="K2" s="168"/>
      <c r="L2" s="205"/>
    </row>
    <row r="3" spans="1:11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30.75" customHeight="1">
      <c r="A4" s="1114" t="s">
        <v>1116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</row>
    <row r="5" spans="1:10" s="202" customFormat="1" ht="12" customHeight="1">
      <c r="A5" s="93"/>
      <c r="B5" s="262"/>
      <c r="C5" s="262"/>
      <c r="D5" s="262"/>
      <c r="E5" s="262"/>
      <c r="F5" s="262"/>
      <c r="G5" s="262"/>
      <c r="H5" s="262"/>
      <c r="I5" s="262"/>
      <c r="J5" s="376"/>
    </row>
    <row r="6" spans="2:10" s="202" customFormat="1" ht="12.75">
      <c r="B6" s="276"/>
      <c r="C6" s="1064" t="s">
        <v>700</v>
      </c>
      <c r="D6" s="1064"/>
      <c r="E6" s="1064"/>
      <c r="F6" s="1064"/>
      <c r="G6" s="1064"/>
      <c r="H6" s="1064"/>
      <c r="I6" s="1064"/>
      <c r="J6" s="1064"/>
    </row>
    <row r="7" spans="1:11" ht="30" customHeight="1">
      <c r="A7" s="804" t="s">
        <v>1117</v>
      </c>
      <c r="B7" s="804"/>
      <c r="C7" s="804"/>
      <c r="D7" s="804"/>
      <c r="E7" s="804"/>
      <c r="F7" s="804"/>
      <c r="G7" s="804"/>
      <c r="H7" s="804"/>
      <c r="I7" s="804"/>
      <c r="J7" s="804"/>
      <c r="K7" s="804"/>
    </row>
    <row r="8" spans="1:11" ht="3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s="469" customFormat="1" ht="12.75" customHeight="1">
      <c r="A9" s="853" t="s">
        <v>450</v>
      </c>
      <c r="B9" s="1116" t="s">
        <v>616</v>
      </c>
      <c r="C9" s="1117"/>
      <c r="D9" s="1116" t="s">
        <v>416</v>
      </c>
      <c r="E9" s="1135" t="s">
        <v>1006</v>
      </c>
      <c r="F9" s="1136"/>
      <c r="G9" s="1136"/>
      <c r="H9" s="1136"/>
      <c r="I9" s="1136"/>
      <c r="J9" s="1137"/>
      <c r="K9" s="853" t="s">
        <v>417</v>
      </c>
    </row>
    <row r="10" spans="1:11" s="469" customFormat="1" ht="137.25" customHeight="1">
      <c r="A10" s="1139"/>
      <c r="B10" s="1140"/>
      <c r="C10" s="1141"/>
      <c r="D10" s="1142"/>
      <c r="E10" s="652" t="s">
        <v>265</v>
      </c>
      <c r="F10" s="652" t="s">
        <v>266</v>
      </c>
      <c r="G10" s="652" t="s">
        <v>267</v>
      </c>
      <c r="H10" s="652" t="s">
        <v>1077</v>
      </c>
      <c r="I10" s="652" t="s">
        <v>1078</v>
      </c>
      <c r="J10" s="652" t="s">
        <v>1079</v>
      </c>
      <c r="K10" s="1143"/>
    </row>
    <row r="11" spans="1:11" s="469" customFormat="1" ht="12.75" customHeight="1">
      <c r="A11" s="37">
        <v>1</v>
      </c>
      <c r="B11" s="1120">
        <v>2</v>
      </c>
      <c r="C11" s="1121"/>
      <c r="D11" s="38">
        <v>3</v>
      </c>
      <c r="E11" s="50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8">
        <v>10</v>
      </c>
    </row>
    <row r="12" spans="1:11" s="469" customFormat="1" ht="12.75" customHeight="1">
      <c r="A12" s="273" t="s">
        <v>539</v>
      </c>
      <c r="B12" s="907" t="s">
        <v>1080</v>
      </c>
      <c r="C12" s="919"/>
      <c r="D12" s="451"/>
      <c r="E12" s="653"/>
      <c r="F12" s="653"/>
      <c r="G12" s="653"/>
      <c r="H12" s="653"/>
      <c r="I12" s="653"/>
      <c r="J12" s="653"/>
      <c r="K12" s="653"/>
    </row>
    <row r="13" spans="1:11" s="469" customFormat="1" ht="12.75" customHeight="1">
      <c r="A13" s="37" t="s">
        <v>621</v>
      </c>
      <c r="B13" s="38"/>
      <c r="C13" s="646" t="s">
        <v>617</v>
      </c>
      <c r="D13" s="646"/>
      <c r="E13" s="645"/>
      <c r="F13" s="645"/>
      <c r="G13" s="645"/>
      <c r="H13" s="645"/>
      <c r="I13" s="645"/>
      <c r="J13" s="645"/>
      <c r="K13" s="645"/>
    </row>
    <row r="14" spans="1:11" s="469" customFormat="1" ht="12.75" customHeight="1">
      <c r="A14" s="37" t="s">
        <v>622</v>
      </c>
      <c r="B14" s="38"/>
      <c r="C14" s="646" t="s">
        <v>618</v>
      </c>
      <c r="D14" s="646"/>
      <c r="E14" s="645"/>
      <c r="F14" s="645"/>
      <c r="G14" s="645"/>
      <c r="H14" s="645"/>
      <c r="I14" s="645"/>
      <c r="J14" s="645"/>
      <c r="K14" s="645"/>
    </row>
    <row r="15" spans="1:11" s="469" customFormat="1" ht="12.75" customHeight="1">
      <c r="A15" s="37" t="s">
        <v>623</v>
      </c>
      <c r="B15" s="38"/>
      <c r="C15" s="646" t="s">
        <v>619</v>
      </c>
      <c r="D15" s="646"/>
      <c r="E15" s="645"/>
      <c r="F15" s="645"/>
      <c r="G15" s="645"/>
      <c r="H15" s="645"/>
      <c r="I15" s="645"/>
      <c r="J15" s="645"/>
      <c r="K15" s="645"/>
    </row>
    <row r="16" spans="1:11" s="469" customFormat="1" ht="12.75" customHeight="1">
      <c r="A16" s="37" t="s">
        <v>634</v>
      </c>
      <c r="B16" s="38"/>
      <c r="C16" s="646" t="s">
        <v>620</v>
      </c>
      <c r="D16" s="646"/>
      <c r="E16" s="645"/>
      <c r="F16" s="645"/>
      <c r="G16" s="645"/>
      <c r="H16" s="645"/>
      <c r="I16" s="645"/>
      <c r="J16" s="645"/>
      <c r="K16" s="645"/>
    </row>
    <row r="17" spans="1:11" s="469" customFormat="1" ht="12.75" customHeight="1">
      <c r="A17" s="273" t="s">
        <v>540</v>
      </c>
      <c r="B17" s="907" t="s">
        <v>1081</v>
      </c>
      <c r="C17" s="919"/>
      <c r="D17" s="451"/>
      <c r="E17" s="645"/>
      <c r="F17" s="645"/>
      <c r="G17" s="50"/>
      <c r="H17" s="645"/>
      <c r="I17" s="645"/>
      <c r="J17" s="645"/>
      <c r="K17" s="645"/>
    </row>
    <row r="18" spans="1:11" s="469" customFormat="1" ht="12.75" customHeight="1">
      <c r="A18" s="37" t="s">
        <v>624</v>
      </c>
      <c r="B18" s="38"/>
      <c r="C18" s="646" t="s">
        <v>617</v>
      </c>
      <c r="D18" s="646"/>
      <c r="E18" s="645"/>
      <c r="F18" s="645"/>
      <c r="G18" s="50"/>
      <c r="H18" s="645"/>
      <c r="I18" s="645"/>
      <c r="J18" s="645"/>
      <c r="K18" s="645"/>
    </row>
    <row r="19" spans="1:11" s="469" customFormat="1" ht="12.75" customHeight="1">
      <c r="A19" s="37" t="s">
        <v>630</v>
      </c>
      <c r="B19" s="38"/>
      <c r="C19" s="646" t="s">
        <v>618</v>
      </c>
      <c r="D19" s="646"/>
      <c r="E19" s="645"/>
      <c r="F19" s="645"/>
      <c r="G19" s="50"/>
      <c r="H19" s="645"/>
      <c r="I19" s="645"/>
      <c r="J19" s="645"/>
      <c r="K19" s="645"/>
    </row>
    <row r="20" spans="1:11" s="469" customFormat="1" ht="12.75" customHeight="1">
      <c r="A20" s="37" t="s">
        <v>631</v>
      </c>
      <c r="B20" s="38"/>
      <c r="C20" s="646" t="s">
        <v>619</v>
      </c>
      <c r="D20" s="646"/>
      <c r="E20" s="645"/>
      <c r="F20" s="645"/>
      <c r="G20" s="50"/>
      <c r="H20" s="645"/>
      <c r="I20" s="645"/>
      <c r="J20" s="645"/>
      <c r="K20" s="645"/>
    </row>
    <row r="21" spans="1:11" s="469" customFormat="1" ht="12.75" customHeight="1">
      <c r="A21" s="37" t="s">
        <v>643</v>
      </c>
      <c r="B21" s="38"/>
      <c r="C21" s="646" t="s">
        <v>620</v>
      </c>
      <c r="D21" s="646"/>
      <c r="E21" s="645"/>
      <c r="F21" s="645"/>
      <c r="G21" s="50"/>
      <c r="H21" s="645"/>
      <c r="I21" s="645"/>
      <c r="J21" s="645"/>
      <c r="K21" s="645"/>
    </row>
    <row r="22" spans="1:11" s="469" customFormat="1" ht="12.75" customHeight="1">
      <c r="A22" s="273" t="s">
        <v>541</v>
      </c>
      <c r="B22" s="999" t="s">
        <v>538</v>
      </c>
      <c r="C22" s="999"/>
      <c r="D22" s="451"/>
      <c r="E22" s="645"/>
      <c r="F22" s="645"/>
      <c r="G22" s="645"/>
      <c r="H22" s="645"/>
      <c r="I22" s="645"/>
      <c r="J22" s="645"/>
      <c r="K22" s="645"/>
    </row>
    <row r="23" spans="1:11" s="469" customFormat="1" ht="12.75" customHeight="1">
      <c r="A23" s="654"/>
      <c r="B23" s="655"/>
      <c r="C23" s="655"/>
      <c r="D23" s="655"/>
      <c r="E23" s="656"/>
      <c r="F23" s="656"/>
      <c r="G23" s="656"/>
      <c r="H23" s="656"/>
      <c r="I23" s="656"/>
      <c r="J23" s="656"/>
      <c r="K23" s="656"/>
    </row>
    <row r="24" spans="1:11" s="469" customFormat="1" ht="30" customHeight="1">
      <c r="A24" s="1138" t="s">
        <v>268</v>
      </c>
      <c r="B24" s="1138"/>
      <c r="C24" s="1138"/>
      <c r="D24" s="1138"/>
      <c r="E24" s="1138"/>
      <c r="F24" s="1138"/>
      <c r="G24" s="1138"/>
      <c r="H24" s="1138"/>
      <c r="I24" s="1138"/>
      <c r="J24" s="1138"/>
      <c r="K24" s="1138"/>
    </row>
    <row r="25" spans="1:11" s="469" customFormat="1" ht="30" customHeight="1">
      <c r="A25" s="657"/>
      <c r="B25" s="657"/>
      <c r="C25" s="657"/>
      <c r="D25" s="657"/>
      <c r="E25" s="657"/>
      <c r="F25" s="657"/>
      <c r="G25" s="657"/>
      <c r="H25" s="657"/>
      <c r="I25" s="657"/>
      <c r="J25" s="657"/>
      <c r="K25" s="657"/>
    </row>
    <row r="26" spans="1:5" s="155" customFormat="1" ht="12.75">
      <c r="A26" s="155" t="s">
        <v>85</v>
      </c>
      <c r="C26" s="268"/>
      <c r="D26" s="268"/>
      <c r="E26" s="269"/>
    </row>
    <row r="27" spans="3:5" s="155" customFormat="1" ht="12.75">
      <c r="C27" s="269" t="s">
        <v>89</v>
      </c>
      <c r="E27" s="269"/>
    </row>
    <row r="28" spans="5:9" ht="12.75">
      <c r="E28" s="203"/>
      <c r="F28" s="203"/>
      <c r="G28" s="203"/>
      <c r="H28" s="203"/>
      <c r="I28" s="203"/>
    </row>
  </sheetData>
  <sheetProtection/>
  <mergeCells count="13">
    <mergeCell ref="A4:K4"/>
    <mergeCell ref="A7:K7"/>
    <mergeCell ref="A9:A10"/>
    <mergeCell ref="B9:C10"/>
    <mergeCell ref="D9:D10"/>
    <mergeCell ref="K9:K10"/>
    <mergeCell ref="B12:C12"/>
    <mergeCell ref="C6:J6"/>
    <mergeCell ref="E9:J9"/>
    <mergeCell ref="A24:K24"/>
    <mergeCell ref="B17:C17"/>
    <mergeCell ref="B22:C22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48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3" width="36.8515625" style="127" customWidth="1"/>
    <col min="4" max="16384" width="9.140625" style="127" customWidth="1"/>
  </cols>
  <sheetData>
    <row r="1" spans="2:4" ht="12.75">
      <c r="B1" s="168" t="s">
        <v>991</v>
      </c>
      <c r="C1" s="185"/>
      <c r="D1" s="185"/>
    </row>
    <row r="2" spans="1:2" ht="12.75">
      <c r="A2" s="303"/>
      <c r="B2" s="168" t="s">
        <v>269</v>
      </c>
    </row>
    <row r="3" spans="1:5" ht="30" customHeight="1">
      <c r="A3" s="1114" t="s">
        <v>98</v>
      </c>
      <c r="B3" s="1114"/>
      <c r="C3" s="1114"/>
      <c r="D3" s="274"/>
      <c r="E3" s="274"/>
    </row>
    <row r="4" spans="1:6" ht="26.25" customHeight="1">
      <c r="A4" s="262"/>
      <c r="B4" s="262"/>
      <c r="C4" s="262"/>
      <c r="D4" s="93"/>
      <c r="E4" s="93"/>
      <c r="F4" s="93"/>
    </row>
    <row r="5" spans="1:6" ht="12.75">
      <c r="A5" s="1064" t="s">
        <v>700</v>
      </c>
      <c r="B5" s="1064"/>
      <c r="C5" s="1064"/>
      <c r="D5" s="276"/>
      <c r="E5" s="276"/>
      <c r="F5" s="276"/>
    </row>
    <row r="6" spans="1:5" ht="46.5" customHeight="1">
      <c r="A6" s="804" t="s">
        <v>99</v>
      </c>
      <c r="B6" s="804"/>
      <c r="C6" s="804"/>
      <c r="D6" s="274"/>
      <c r="E6" s="274"/>
    </row>
    <row r="7" spans="1:4" ht="12.75" customHeight="1">
      <c r="A7" s="169"/>
      <c r="B7" s="169"/>
      <c r="C7" s="169"/>
      <c r="D7" s="169"/>
    </row>
    <row r="8" spans="1:4" ht="12.75" customHeight="1">
      <c r="A8" s="27" t="s">
        <v>1082</v>
      </c>
      <c r="B8" s="273" t="s">
        <v>1083</v>
      </c>
      <c r="C8" s="27" t="s">
        <v>1084</v>
      </c>
      <c r="D8" s="169"/>
    </row>
    <row r="9" spans="1:4" ht="12.75" customHeight="1">
      <c r="A9" s="28">
        <v>1</v>
      </c>
      <c r="B9" s="28">
        <v>2</v>
      </c>
      <c r="C9" s="28">
        <v>3</v>
      </c>
      <c r="D9" s="169"/>
    </row>
    <row r="10" spans="1:4" ht="12.75" customHeight="1">
      <c r="A10" s="126" t="s">
        <v>1017</v>
      </c>
      <c r="B10" s="126"/>
      <c r="C10" s="126"/>
      <c r="D10" s="169"/>
    </row>
    <row r="11" spans="1:4" ht="12.75" customHeight="1">
      <c r="A11" s="126" t="s">
        <v>1018</v>
      </c>
      <c r="B11" s="126"/>
      <c r="C11" s="126"/>
      <c r="D11" s="169"/>
    </row>
    <row r="12" spans="1:4" ht="12.75" customHeight="1">
      <c r="A12" s="126" t="s">
        <v>1019</v>
      </c>
      <c r="B12" s="126"/>
      <c r="C12" s="126"/>
      <c r="D12" s="169"/>
    </row>
    <row r="13" spans="1:4" ht="12.75" customHeight="1">
      <c r="A13" s="126" t="s">
        <v>1020</v>
      </c>
      <c r="B13" s="126"/>
      <c r="C13" s="126"/>
      <c r="D13" s="169"/>
    </row>
    <row r="14" spans="1:4" ht="12.75" customHeight="1">
      <c r="A14" s="126" t="s">
        <v>1021</v>
      </c>
      <c r="B14" s="126"/>
      <c r="C14" s="126"/>
      <c r="D14" s="169"/>
    </row>
    <row r="15" spans="1:4" ht="12.75" customHeight="1">
      <c r="A15" s="126" t="s">
        <v>1022</v>
      </c>
      <c r="B15" s="126"/>
      <c r="C15" s="126"/>
      <c r="D15" s="169"/>
    </row>
    <row r="16" spans="1:4" ht="12.75">
      <c r="A16" s="125" t="s">
        <v>538</v>
      </c>
      <c r="B16" s="126"/>
      <c r="C16" s="126"/>
      <c r="D16" s="169"/>
    </row>
    <row r="17" spans="1:4" ht="12.75">
      <c r="A17" s="312"/>
      <c r="B17" s="313"/>
      <c r="C17" s="313"/>
      <c r="D17" s="169"/>
    </row>
    <row r="18" spans="1:4" s="155" customFormat="1" ht="12.75">
      <c r="A18" s="155" t="s">
        <v>85</v>
      </c>
      <c r="B18" s="268"/>
      <c r="C18" s="269"/>
      <c r="D18" s="269"/>
    </row>
    <row r="19" spans="2:4" s="155" customFormat="1" ht="12.75">
      <c r="B19" s="269" t="s">
        <v>89</v>
      </c>
      <c r="D19" s="269"/>
    </row>
    <row r="20" spans="1:4" ht="12.75">
      <c r="A20" s="169"/>
      <c r="B20" s="169"/>
      <c r="C20" s="169"/>
      <c r="D20" s="169"/>
    </row>
    <row r="21" spans="1:4" ht="12.75">
      <c r="A21" s="169"/>
      <c r="B21" s="169"/>
      <c r="C21" s="169"/>
      <c r="D21" s="169"/>
    </row>
    <row r="22" spans="1:4" ht="12.75">
      <c r="A22" s="169"/>
      <c r="B22" s="169"/>
      <c r="C22" s="169"/>
      <c r="D22" s="169"/>
    </row>
    <row r="23" spans="1:4" ht="12.75">
      <c r="A23" s="169"/>
      <c r="B23" s="169"/>
      <c r="C23" s="169"/>
      <c r="D23" s="169"/>
    </row>
    <row r="24" spans="1:4" ht="12.75">
      <c r="A24" s="169"/>
      <c r="B24" s="169"/>
      <c r="C24" s="169"/>
      <c r="D24" s="169"/>
    </row>
    <row r="25" spans="1:4" ht="12.75">
      <c r="A25" s="169"/>
      <c r="B25" s="169"/>
      <c r="C25" s="169"/>
      <c r="D25" s="169"/>
    </row>
    <row r="26" spans="1:4" ht="12.75">
      <c r="A26" s="169"/>
      <c r="B26" s="169"/>
      <c r="C26" s="169"/>
      <c r="D26" s="169"/>
    </row>
    <row r="27" spans="1:4" ht="12.75">
      <c r="A27" s="169"/>
      <c r="B27" s="169"/>
      <c r="C27" s="169"/>
      <c r="D27" s="169"/>
    </row>
    <row r="28" spans="1:4" ht="12.75">
      <c r="A28" s="169"/>
      <c r="B28" s="169"/>
      <c r="C28" s="169"/>
      <c r="D28" s="169"/>
    </row>
    <row r="29" spans="1:4" ht="12.75">
      <c r="A29" s="169"/>
      <c r="B29" s="169"/>
      <c r="C29" s="169"/>
      <c r="D29" s="169"/>
    </row>
    <row r="30" spans="1:4" ht="12.75">
      <c r="A30" s="169"/>
      <c r="B30" s="169"/>
      <c r="C30" s="169"/>
      <c r="D30" s="169"/>
    </row>
    <row r="31" spans="1:4" ht="12.75">
      <c r="A31" s="169"/>
      <c r="B31" s="169"/>
      <c r="C31" s="169"/>
      <c r="D31" s="169"/>
    </row>
    <row r="32" spans="1:4" ht="12.75">
      <c r="A32" s="169"/>
      <c r="B32" s="169"/>
      <c r="C32" s="169"/>
      <c r="D32" s="169"/>
    </row>
    <row r="33" spans="1:4" ht="12.75">
      <c r="A33" s="169"/>
      <c r="B33" s="169"/>
      <c r="C33" s="169"/>
      <c r="D33" s="169"/>
    </row>
    <row r="34" spans="1:4" ht="12.75">
      <c r="A34" s="169"/>
      <c r="B34" s="169"/>
      <c r="C34" s="169"/>
      <c r="D34" s="169"/>
    </row>
    <row r="35" spans="1:4" ht="12.75">
      <c r="A35" s="169"/>
      <c r="B35" s="169"/>
      <c r="C35" s="169"/>
      <c r="D35" s="169"/>
    </row>
    <row r="36" spans="1:4" ht="12.75">
      <c r="A36" s="169"/>
      <c r="B36" s="169"/>
      <c r="C36" s="169"/>
      <c r="D36" s="169"/>
    </row>
    <row r="37" spans="1:4" ht="12.75">
      <c r="A37" s="169"/>
      <c r="B37" s="169"/>
      <c r="C37" s="169"/>
      <c r="D37" s="169"/>
    </row>
    <row r="38" spans="1:4" ht="12.75">
      <c r="A38" s="169"/>
      <c r="B38" s="169"/>
      <c r="C38" s="169"/>
      <c r="D38" s="169"/>
    </row>
    <row r="39" spans="1:4" ht="12.75">
      <c r="A39" s="169"/>
      <c r="B39" s="169"/>
      <c r="C39" s="169"/>
      <c r="D39" s="169"/>
    </row>
    <row r="40" spans="1:4" ht="12.75">
      <c r="A40" s="169"/>
      <c r="B40" s="169"/>
      <c r="C40" s="169"/>
      <c r="D40" s="169"/>
    </row>
    <row r="41" spans="1:4" ht="12.75">
      <c r="A41" s="169"/>
      <c r="B41" s="169"/>
      <c r="C41" s="169"/>
      <c r="D41" s="169"/>
    </row>
    <row r="42" spans="1:4" ht="12.75">
      <c r="A42" s="169"/>
      <c r="B42" s="169"/>
      <c r="C42" s="169"/>
      <c r="D42" s="169"/>
    </row>
    <row r="43" spans="1:4" ht="12.75">
      <c r="A43" s="169"/>
      <c r="B43" s="169"/>
      <c r="C43" s="169"/>
      <c r="D43" s="169"/>
    </row>
    <row r="44" spans="1:4" ht="12.75">
      <c r="A44" s="169"/>
      <c r="B44" s="169"/>
      <c r="C44" s="169"/>
      <c r="D44" s="169"/>
    </row>
    <row r="45" spans="1:4" ht="12.75">
      <c r="A45" s="169"/>
      <c r="B45" s="169"/>
      <c r="C45" s="169"/>
      <c r="D45" s="169"/>
    </row>
    <row r="46" spans="1:4" ht="12.75">
      <c r="A46" s="169"/>
      <c r="B46" s="169"/>
      <c r="C46" s="169"/>
      <c r="D46" s="169"/>
    </row>
    <row r="47" spans="1:4" ht="12.75">
      <c r="A47" s="169"/>
      <c r="B47" s="169"/>
      <c r="C47" s="169"/>
      <c r="D47" s="169"/>
    </row>
    <row r="48" spans="1:4" ht="12.75">
      <c r="A48" s="169"/>
      <c r="B48" s="169"/>
      <c r="C48" s="169"/>
      <c r="D48" s="169"/>
    </row>
  </sheetData>
  <sheetProtection/>
  <mergeCells count="3">
    <mergeCell ref="A3:C3"/>
    <mergeCell ref="A5:C5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51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5.00390625" style="314" customWidth="1"/>
    <col min="2" max="2" width="30.8515625" style="314" customWidth="1"/>
    <col min="3" max="3" width="17.00390625" style="314" customWidth="1"/>
    <col min="4" max="4" width="18.57421875" style="314" customWidth="1"/>
    <col min="5" max="5" width="18.140625" style="314" customWidth="1"/>
    <col min="6" max="16384" width="9.140625" style="314" customWidth="1"/>
  </cols>
  <sheetData>
    <row r="1" spans="1:7" ht="12.75">
      <c r="A1" s="188"/>
      <c r="C1" s="168" t="s">
        <v>991</v>
      </c>
      <c r="D1" s="303"/>
      <c r="E1" s="303"/>
      <c r="F1" s="186"/>
      <c r="G1" s="127"/>
    </row>
    <row r="2" spans="1:5" ht="12.75">
      <c r="A2" s="188"/>
      <c r="B2" s="315"/>
      <c r="C2" s="316" t="s">
        <v>270</v>
      </c>
      <c r="D2" s="317"/>
      <c r="E2" s="318"/>
    </row>
    <row r="3" spans="1:5" s="318" customFormat="1" ht="34.5" customHeight="1">
      <c r="A3" s="1144" t="s">
        <v>271</v>
      </c>
      <c r="B3" s="1144"/>
      <c r="C3" s="1144"/>
      <c r="D3" s="1144"/>
      <c r="E3" s="1144"/>
    </row>
    <row r="4" spans="1:6" s="127" customFormat="1" ht="11.25" customHeight="1">
      <c r="A4" s="873"/>
      <c r="B4" s="873"/>
      <c r="C4" s="873"/>
      <c r="D4" s="873"/>
      <c r="E4" s="873"/>
      <c r="F4" s="93"/>
    </row>
    <row r="5" spans="1:6" s="127" customFormat="1" ht="12.75">
      <c r="A5" s="1064" t="s">
        <v>700</v>
      </c>
      <c r="B5" s="1064"/>
      <c r="C5" s="1064"/>
      <c r="D5" s="1064"/>
      <c r="E5" s="1064"/>
      <c r="F5" s="276"/>
    </row>
    <row r="6" spans="1:5" ht="8.25" customHeight="1">
      <c r="A6" s="188"/>
      <c r="B6" s="188"/>
      <c r="C6" s="188"/>
      <c r="D6" s="188"/>
      <c r="E6" s="188"/>
    </row>
    <row r="7" spans="1:5" s="658" customFormat="1" ht="36" customHeight="1">
      <c r="A7" s="1145" t="s">
        <v>276</v>
      </c>
      <c r="B7" s="1145"/>
      <c r="C7" s="1145"/>
      <c r="D7" s="1145"/>
      <c r="E7" s="1145"/>
    </row>
    <row r="8" s="658" customFormat="1" ht="8.25" customHeight="1">
      <c r="B8" s="326"/>
    </row>
    <row r="9" spans="1:5" s="658" customFormat="1" ht="15" customHeight="1">
      <c r="A9" s="1146" t="s">
        <v>450</v>
      </c>
      <c r="B9" s="1146" t="s">
        <v>1085</v>
      </c>
      <c r="C9" s="1146" t="s">
        <v>1086</v>
      </c>
      <c r="D9" s="1146"/>
      <c r="E9" s="1146"/>
    </row>
    <row r="10" spans="1:5" s="658" customFormat="1" ht="49.5" customHeight="1">
      <c r="A10" s="1146"/>
      <c r="B10" s="1146"/>
      <c r="C10" s="659" t="s">
        <v>1087</v>
      </c>
      <c r="D10" s="659" t="s">
        <v>1088</v>
      </c>
      <c r="E10" s="659" t="s">
        <v>1089</v>
      </c>
    </row>
    <row r="11" spans="1:5" s="658" customFormat="1" ht="15" customHeight="1">
      <c r="A11" s="660">
        <v>1</v>
      </c>
      <c r="B11" s="660">
        <v>2</v>
      </c>
      <c r="C11" s="660">
        <v>3</v>
      </c>
      <c r="D11" s="660">
        <v>4</v>
      </c>
      <c r="E11" s="660">
        <v>5</v>
      </c>
    </row>
    <row r="12" spans="1:5" s="658" customFormat="1" ht="15" customHeight="1">
      <c r="A12" s="659" t="s">
        <v>1090</v>
      </c>
      <c r="B12" s="661" t="s">
        <v>272</v>
      </c>
      <c r="C12" s="662"/>
      <c r="D12" s="662"/>
      <c r="E12" s="662"/>
    </row>
    <row r="13" spans="1:5" s="658" customFormat="1" ht="15" customHeight="1">
      <c r="A13" s="660" t="s">
        <v>621</v>
      </c>
      <c r="B13" s="662" t="s">
        <v>273</v>
      </c>
      <c r="C13" s="662"/>
      <c r="D13" s="662"/>
      <c r="E13" s="662"/>
    </row>
    <row r="14" spans="1:5" s="658" customFormat="1" ht="29.25" customHeight="1">
      <c r="A14" s="660" t="s">
        <v>622</v>
      </c>
      <c r="B14" s="662" t="s">
        <v>274</v>
      </c>
      <c r="C14" s="662"/>
      <c r="D14" s="662"/>
      <c r="E14" s="662"/>
    </row>
    <row r="15" spans="1:5" s="658" customFormat="1" ht="15" customHeight="1">
      <c r="A15" s="659" t="s">
        <v>1091</v>
      </c>
      <c r="B15" s="661" t="s">
        <v>1092</v>
      </c>
      <c r="C15" s="662"/>
      <c r="D15" s="662"/>
      <c r="E15" s="662"/>
    </row>
    <row r="16" spans="1:5" s="658" customFormat="1" ht="15" customHeight="1">
      <c r="A16" s="659" t="s">
        <v>1064</v>
      </c>
      <c r="B16" s="661" t="s">
        <v>1093</v>
      </c>
      <c r="C16" s="662"/>
      <c r="D16" s="662"/>
      <c r="E16" s="662"/>
    </row>
    <row r="17" spans="1:5" s="658" customFormat="1" ht="15" customHeight="1">
      <c r="A17" s="659" t="s">
        <v>1094</v>
      </c>
      <c r="B17" s="661" t="s">
        <v>275</v>
      </c>
      <c r="C17" s="662"/>
      <c r="D17" s="662"/>
      <c r="E17" s="662"/>
    </row>
    <row r="18" spans="1:5" s="658" customFormat="1" ht="15" customHeight="1">
      <c r="A18" s="663"/>
      <c r="B18" s="664"/>
      <c r="C18" s="665"/>
      <c r="D18" s="665"/>
      <c r="E18" s="665"/>
    </row>
    <row r="19" spans="1:4" s="155" customFormat="1" ht="12.75">
      <c r="A19" s="155" t="s">
        <v>85</v>
      </c>
      <c r="C19" s="268"/>
      <c r="D19" s="269"/>
    </row>
    <row r="20" spans="3:4" s="155" customFormat="1" ht="12.75">
      <c r="C20" s="269" t="s">
        <v>89</v>
      </c>
      <c r="D20" s="269"/>
    </row>
    <row r="21" spans="1:5" ht="12.75">
      <c r="A21" s="188"/>
      <c r="B21" s="188"/>
      <c r="C21" s="188"/>
      <c r="D21" s="188"/>
      <c r="E21" s="188"/>
    </row>
    <row r="22" spans="1:5" ht="12.75">
      <c r="A22" s="188"/>
      <c r="B22" s="188"/>
      <c r="C22" s="188"/>
      <c r="D22" s="188"/>
      <c r="E22" s="188"/>
    </row>
    <row r="23" spans="1:5" ht="12.75">
      <c r="A23" s="188"/>
      <c r="B23" s="188"/>
      <c r="C23" s="188"/>
      <c r="D23" s="188"/>
      <c r="E23" s="188"/>
    </row>
    <row r="24" spans="1:5" ht="12.75">
      <c r="A24" s="188"/>
      <c r="B24" s="188"/>
      <c r="C24" s="188"/>
      <c r="D24" s="188"/>
      <c r="E24" s="188"/>
    </row>
    <row r="25" spans="1:5" ht="12.75">
      <c r="A25" s="188"/>
      <c r="B25" s="188"/>
      <c r="C25" s="188"/>
      <c r="D25" s="188"/>
      <c r="E25" s="188"/>
    </row>
    <row r="26" spans="1:5" ht="12.75">
      <c r="A26" s="188"/>
      <c r="B26" s="188"/>
      <c r="C26" s="188"/>
      <c r="D26" s="188"/>
      <c r="E26" s="188"/>
    </row>
    <row r="27" spans="1:5" ht="12.75">
      <c r="A27" s="188"/>
      <c r="B27" s="188"/>
      <c r="C27" s="188"/>
      <c r="D27" s="188"/>
      <c r="E27" s="188"/>
    </row>
    <row r="28" spans="1:5" ht="12.75">
      <c r="A28" s="188"/>
      <c r="B28" s="188"/>
      <c r="C28" s="188"/>
      <c r="D28" s="188"/>
      <c r="E28" s="188"/>
    </row>
    <row r="29" spans="1:5" ht="12.75">
      <c r="A29" s="188"/>
      <c r="B29" s="188"/>
      <c r="C29" s="188"/>
      <c r="D29" s="188"/>
      <c r="E29" s="188"/>
    </row>
    <row r="30" spans="1:5" ht="12.75">
      <c r="A30" s="188"/>
      <c r="B30" s="188"/>
      <c r="C30" s="188"/>
      <c r="D30" s="188"/>
      <c r="E30" s="188"/>
    </row>
    <row r="31" spans="1:5" ht="12.75">
      <c r="A31" s="188"/>
      <c r="B31" s="188"/>
      <c r="C31" s="188"/>
      <c r="D31" s="188"/>
      <c r="E31" s="188"/>
    </row>
    <row r="32" spans="1:5" ht="12.75">
      <c r="A32" s="188"/>
      <c r="B32" s="188"/>
      <c r="C32" s="188"/>
      <c r="D32" s="188"/>
      <c r="E32" s="188"/>
    </row>
    <row r="33" spans="1:5" ht="12.75">
      <c r="A33" s="188"/>
      <c r="B33" s="188"/>
      <c r="C33" s="188"/>
      <c r="D33" s="188"/>
      <c r="E33" s="188"/>
    </row>
    <row r="34" spans="1:5" ht="12.75">
      <c r="A34" s="188"/>
      <c r="B34" s="188"/>
      <c r="C34" s="188"/>
      <c r="D34" s="188"/>
      <c r="E34" s="188"/>
    </row>
    <row r="35" spans="1:5" ht="12.75">
      <c r="A35" s="188"/>
      <c r="B35" s="188"/>
      <c r="C35" s="188"/>
      <c r="D35" s="188"/>
      <c r="E35" s="188"/>
    </row>
    <row r="36" spans="1:5" ht="12.75">
      <c r="A36" s="188"/>
      <c r="B36" s="188"/>
      <c r="C36" s="188"/>
      <c r="D36" s="188"/>
      <c r="E36" s="188"/>
    </row>
    <row r="37" spans="1:5" ht="12.75">
      <c r="A37" s="188"/>
      <c r="B37" s="188"/>
      <c r="C37" s="188"/>
      <c r="D37" s="188"/>
      <c r="E37" s="188"/>
    </row>
    <row r="38" spans="1:5" ht="12.75">
      <c r="A38" s="188"/>
      <c r="B38" s="188"/>
      <c r="C38" s="188"/>
      <c r="D38" s="188"/>
      <c r="E38" s="188"/>
    </row>
    <row r="39" spans="1:5" ht="12.75">
      <c r="A39" s="188"/>
      <c r="B39" s="188"/>
      <c r="C39" s="188"/>
      <c r="D39" s="188"/>
      <c r="E39" s="188"/>
    </row>
    <row r="40" spans="1:5" ht="12.75">
      <c r="A40" s="188"/>
      <c r="B40" s="188"/>
      <c r="C40" s="188"/>
      <c r="D40" s="188"/>
      <c r="E40" s="188"/>
    </row>
    <row r="41" spans="1:5" ht="12.75">
      <c r="A41" s="188"/>
      <c r="B41" s="188"/>
      <c r="C41" s="188"/>
      <c r="D41" s="188"/>
      <c r="E41" s="188"/>
    </row>
    <row r="42" spans="1:5" ht="12.75">
      <c r="A42" s="188"/>
      <c r="B42" s="188"/>
      <c r="C42" s="188"/>
      <c r="D42" s="188"/>
      <c r="E42" s="188"/>
    </row>
    <row r="43" spans="1:5" ht="12.75">
      <c r="A43" s="188"/>
      <c r="B43" s="188"/>
      <c r="C43" s="188"/>
      <c r="D43" s="188"/>
      <c r="E43" s="188"/>
    </row>
    <row r="44" spans="1:5" ht="12.75">
      <c r="A44" s="188"/>
      <c r="B44" s="188"/>
      <c r="C44" s="188"/>
      <c r="D44" s="188"/>
      <c r="E44" s="188"/>
    </row>
    <row r="45" spans="1:5" ht="12.75">
      <c r="A45" s="188"/>
      <c r="B45" s="188"/>
      <c r="C45" s="188"/>
      <c r="D45" s="188"/>
      <c r="E45" s="188"/>
    </row>
    <row r="46" spans="1:5" ht="12.75">
      <c r="A46" s="188"/>
      <c r="B46" s="188"/>
      <c r="C46" s="188"/>
      <c r="D46" s="188"/>
      <c r="E46" s="188"/>
    </row>
    <row r="47" spans="1:5" ht="12.75">
      <c r="A47" s="188"/>
      <c r="B47" s="188"/>
      <c r="C47" s="188"/>
      <c r="D47" s="188"/>
      <c r="E47" s="188"/>
    </row>
    <row r="48" spans="1:5" ht="12.75">
      <c r="A48" s="188"/>
      <c r="B48" s="188"/>
      <c r="C48" s="188"/>
      <c r="D48" s="188"/>
      <c r="E48" s="188"/>
    </row>
    <row r="49" spans="1:5" ht="12.75">
      <c r="A49" s="188"/>
      <c r="B49" s="188"/>
      <c r="C49" s="188"/>
      <c r="D49" s="188"/>
      <c r="E49" s="188"/>
    </row>
    <row r="50" spans="1:5" ht="12.75">
      <c r="A50" s="188"/>
      <c r="B50" s="188"/>
      <c r="C50" s="188"/>
      <c r="D50" s="188"/>
      <c r="E50" s="188"/>
    </row>
    <row r="51" spans="1:5" ht="12.75">
      <c r="A51" s="188"/>
      <c r="B51" s="188"/>
      <c r="C51" s="188"/>
      <c r="D51" s="188"/>
      <c r="E51" s="188"/>
    </row>
  </sheetData>
  <sheetProtection/>
  <mergeCells count="7">
    <mergeCell ref="A3:E3"/>
    <mergeCell ref="A7:E7"/>
    <mergeCell ref="A9:A10"/>
    <mergeCell ref="B9:B10"/>
    <mergeCell ref="C9:E9"/>
    <mergeCell ref="A4:E4"/>
    <mergeCell ref="A5:E5"/>
  </mergeCells>
  <printOptions horizontalCentered="1"/>
  <pageMargins left="0.35433070866141736" right="0.35433070866141736" top="0.7874015748031497" bottom="0.984251968503937" header="0.31496062992125984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SheetLayoutView="100" zoomScalePageLayoutView="0" workbookViewId="0" topLeftCell="A10">
      <selection activeCell="H20" sqref="H20"/>
    </sheetView>
  </sheetViews>
  <sheetFormatPr defaultColWidth="9.140625" defaultRowHeight="12.75"/>
  <cols>
    <col min="1" max="1" width="3.28125" style="245" customWidth="1"/>
    <col min="2" max="2" width="34.00390625" style="245" customWidth="1"/>
    <col min="3" max="3" width="6.8515625" style="245" customWidth="1"/>
    <col min="4" max="6" width="9.140625" style="245" customWidth="1"/>
    <col min="7" max="7" width="10.140625" style="245" customWidth="1"/>
    <col min="8" max="9" width="9.140625" style="245" customWidth="1"/>
    <col min="10" max="10" width="7.8515625" style="245" customWidth="1"/>
    <col min="11" max="11" width="4.421875" style="245" customWidth="1"/>
    <col min="12" max="16384" width="9.140625" style="245" customWidth="1"/>
  </cols>
  <sheetData>
    <row r="1" spans="1:12" s="104" customFormat="1" ht="12.75">
      <c r="A1" s="148"/>
      <c r="G1" s="83" t="s">
        <v>779</v>
      </c>
      <c r="H1" s="128"/>
      <c r="I1" s="128"/>
      <c r="J1" s="128"/>
      <c r="K1" s="128"/>
      <c r="L1" s="128"/>
    </row>
    <row r="2" spans="1:12" s="104" customFormat="1" ht="12.75">
      <c r="A2" s="128"/>
      <c r="B2" s="128"/>
      <c r="C2" s="84"/>
      <c r="D2" s="84"/>
      <c r="E2" s="128"/>
      <c r="G2" s="83" t="s">
        <v>698</v>
      </c>
      <c r="H2" s="128"/>
      <c r="I2" s="128"/>
      <c r="J2" s="128"/>
      <c r="K2" s="128"/>
      <c r="L2" s="128"/>
    </row>
    <row r="3" spans="1:14" ht="15.75">
      <c r="A3" s="842" t="s">
        <v>126</v>
      </c>
      <c r="B3" s="842"/>
      <c r="C3" s="842"/>
      <c r="D3" s="842"/>
      <c r="E3" s="842"/>
      <c r="F3" s="842"/>
      <c r="G3" s="842"/>
      <c r="H3" s="842"/>
      <c r="I3" s="842"/>
      <c r="J3" s="842"/>
      <c r="K3" s="677"/>
      <c r="L3" s="405"/>
      <c r="M3" s="405"/>
      <c r="N3" s="405"/>
    </row>
    <row r="4" spans="1:11" ht="7.5" customHeight="1">
      <c r="A4" s="242" t="s">
        <v>778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5" s="104" customFormat="1" ht="11.25" customHeight="1">
      <c r="A5" s="85"/>
      <c r="B5" s="369"/>
      <c r="C5" s="805" t="s">
        <v>838</v>
      </c>
      <c r="D5" s="805"/>
      <c r="E5" s="805"/>
      <c r="F5" s="805"/>
      <c r="G5" s="805"/>
      <c r="H5" s="369"/>
      <c r="I5" s="369"/>
      <c r="J5" s="148"/>
      <c r="K5" s="148"/>
      <c r="L5" s="148"/>
      <c r="M5" s="246"/>
      <c r="N5" s="246"/>
      <c r="O5" s="246"/>
    </row>
    <row r="6" spans="1:15" s="104" customFormat="1" ht="15" customHeight="1">
      <c r="A6" s="843" t="s">
        <v>700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246"/>
      <c r="N6" s="246"/>
      <c r="O6" s="246"/>
    </row>
    <row r="7" spans="1:15" s="104" customFormat="1" ht="11.25" customHeight="1">
      <c r="A7" s="844" t="s">
        <v>844</v>
      </c>
      <c r="B7" s="844"/>
      <c r="C7" s="844"/>
      <c r="D7" s="844"/>
      <c r="E7" s="844"/>
      <c r="F7" s="844"/>
      <c r="G7" s="838"/>
      <c r="H7" s="838"/>
      <c r="I7" s="838"/>
      <c r="J7" s="838"/>
      <c r="K7" s="838"/>
      <c r="L7" s="838"/>
      <c r="M7" s="246"/>
      <c r="N7" s="246"/>
      <c r="O7" s="246"/>
    </row>
    <row r="8" spans="1:15" s="104" customFormat="1" ht="28.5" customHeight="1">
      <c r="A8" s="846" t="s">
        <v>777</v>
      </c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247"/>
      <c r="N8" s="247"/>
      <c r="O8" s="247"/>
    </row>
    <row r="9" spans="1:11" ht="11.25" customHeight="1">
      <c r="A9" s="248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5" s="104" customFormat="1" ht="14.25" customHeight="1">
      <c r="A10" s="848" t="s">
        <v>95</v>
      </c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249"/>
      <c r="N10" s="249"/>
      <c r="O10" s="249"/>
    </row>
    <row r="11" spans="1:15" s="104" customFormat="1" ht="12.75">
      <c r="A11" s="849" t="s">
        <v>933</v>
      </c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246"/>
      <c r="N11" s="246"/>
      <c r="O11" s="246"/>
    </row>
    <row r="12" spans="1:15" s="104" customFormat="1" ht="11.2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46"/>
      <c r="N12" s="246"/>
      <c r="O12" s="246"/>
    </row>
    <row r="13" spans="1:15" s="104" customFormat="1" ht="12.75">
      <c r="A13" s="850" t="s">
        <v>1130</v>
      </c>
      <c r="B13" s="850"/>
      <c r="C13" s="850"/>
      <c r="D13" s="850"/>
      <c r="E13" s="850"/>
      <c r="F13" s="850"/>
      <c r="G13" s="850"/>
      <c r="H13" s="850"/>
      <c r="I13" s="850"/>
      <c r="J13" s="850"/>
      <c r="K13" s="850"/>
      <c r="L13" s="850"/>
      <c r="M13" s="246"/>
      <c r="N13" s="246"/>
      <c r="O13" s="246"/>
    </row>
    <row r="14" spans="1:15" s="104" customFormat="1" ht="13.5" customHeight="1">
      <c r="A14" s="206"/>
      <c r="B14" s="206"/>
      <c r="C14" s="847" t="s">
        <v>932</v>
      </c>
      <c r="D14" s="847"/>
      <c r="E14" s="847"/>
      <c r="F14" s="206"/>
      <c r="G14" s="206"/>
      <c r="H14" s="206"/>
      <c r="I14" s="206"/>
      <c r="J14" s="206"/>
      <c r="K14" s="206"/>
      <c r="L14" s="206"/>
      <c r="M14" s="246"/>
      <c r="N14" s="246"/>
      <c r="O14" s="246"/>
    </row>
    <row r="15" spans="1:12" s="104" customFormat="1" ht="12.75">
      <c r="A15" s="86"/>
      <c r="B15" s="86"/>
      <c r="C15" s="86"/>
      <c r="D15" s="86"/>
      <c r="F15" s="406" t="s">
        <v>117</v>
      </c>
      <c r="H15" s="250"/>
      <c r="I15" s="250"/>
      <c r="J15" s="250"/>
      <c r="K15" s="250"/>
      <c r="L15" s="250"/>
    </row>
    <row r="16" spans="1:11" ht="12.75" customHeight="1">
      <c r="A16" s="841" t="s">
        <v>450</v>
      </c>
      <c r="B16" s="841" t="s">
        <v>509</v>
      </c>
      <c r="C16" s="841" t="s">
        <v>776</v>
      </c>
      <c r="D16" s="841" t="s">
        <v>84</v>
      </c>
      <c r="E16" s="841"/>
      <c r="F16" s="841"/>
      <c r="G16" s="841"/>
      <c r="H16" s="841"/>
      <c r="I16" s="851" t="s">
        <v>538</v>
      </c>
      <c r="J16" s="841" t="s">
        <v>775</v>
      </c>
      <c r="K16" s="87"/>
    </row>
    <row r="17" spans="1:11" ht="63.75">
      <c r="A17" s="841"/>
      <c r="B17" s="841"/>
      <c r="C17" s="841"/>
      <c r="D17" s="27" t="s">
        <v>719</v>
      </c>
      <c r="E17" s="27" t="s">
        <v>596</v>
      </c>
      <c r="F17" s="27" t="s">
        <v>774</v>
      </c>
      <c r="G17" s="27" t="s">
        <v>720</v>
      </c>
      <c r="H17" s="27" t="s">
        <v>597</v>
      </c>
      <c r="I17" s="852"/>
      <c r="J17" s="841"/>
      <c r="K17" s="87"/>
    </row>
    <row r="18" spans="1:11" ht="13.5" customHeight="1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467"/>
    </row>
    <row r="19" spans="1:11" ht="15.75">
      <c r="A19" s="27">
        <v>1</v>
      </c>
      <c r="B19" s="171" t="s">
        <v>928</v>
      </c>
      <c r="C19" s="27"/>
      <c r="D19" s="27"/>
      <c r="E19" s="27"/>
      <c r="F19" s="27"/>
      <c r="G19" s="27"/>
      <c r="H19" s="27">
        <v>13057</v>
      </c>
      <c r="I19" s="370">
        <f>SUM(D19:H19)</f>
        <v>13057</v>
      </c>
      <c r="J19" s="411"/>
      <c r="K19" s="718"/>
    </row>
    <row r="20" spans="1:11" ht="36" customHeight="1">
      <c r="A20" s="28">
        <v>2</v>
      </c>
      <c r="B20" s="173" t="s">
        <v>767</v>
      </c>
      <c r="C20" s="27"/>
      <c r="D20" s="28" t="s">
        <v>754</v>
      </c>
      <c r="E20" s="28"/>
      <c r="F20" s="28" t="s">
        <v>754</v>
      </c>
      <c r="G20" s="28" t="s">
        <v>754</v>
      </c>
      <c r="H20" s="28" t="s">
        <v>754</v>
      </c>
      <c r="I20" s="370">
        <f>SUM(D20:H20)</f>
        <v>0</v>
      </c>
      <c r="J20" s="412" t="s">
        <v>754</v>
      </c>
      <c r="K20" s="719"/>
    </row>
    <row r="21" spans="1:11" ht="30" customHeight="1">
      <c r="A21" s="28">
        <v>3</v>
      </c>
      <c r="B21" s="173" t="s">
        <v>765</v>
      </c>
      <c r="C21" s="27"/>
      <c r="D21" s="28" t="s">
        <v>754</v>
      </c>
      <c r="E21" s="28"/>
      <c r="F21" s="28" t="s">
        <v>754</v>
      </c>
      <c r="G21" s="28" t="s">
        <v>754</v>
      </c>
      <c r="H21" s="28" t="s">
        <v>754</v>
      </c>
      <c r="I21" s="370">
        <f>SUM(D21:H21)</f>
        <v>0</v>
      </c>
      <c r="J21" s="412" t="s">
        <v>754</v>
      </c>
      <c r="K21" s="719"/>
    </row>
    <row r="22" spans="1:11" ht="25.5">
      <c r="A22" s="28">
        <v>4</v>
      </c>
      <c r="B22" s="173" t="s">
        <v>763</v>
      </c>
      <c r="C22" s="28"/>
      <c r="D22" s="28" t="s">
        <v>754</v>
      </c>
      <c r="E22" s="28"/>
      <c r="F22" s="28" t="s">
        <v>754</v>
      </c>
      <c r="G22" s="28" t="s">
        <v>754</v>
      </c>
      <c r="H22" s="28"/>
      <c r="I22" s="370">
        <f aca="true" t="shared" si="0" ref="I22:I34">SUM(D22:H22)</f>
        <v>0</v>
      </c>
      <c r="J22" s="412" t="s">
        <v>754</v>
      </c>
      <c r="K22" s="719"/>
    </row>
    <row r="23" spans="1:11" ht="15.75">
      <c r="A23" s="28">
        <v>5</v>
      </c>
      <c r="B23" s="173" t="s">
        <v>761</v>
      </c>
      <c r="C23" s="28"/>
      <c r="D23" s="28" t="s">
        <v>754</v>
      </c>
      <c r="E23" s="28" t="s">
        <v>754</v>
      </c>
      <c r="F23" s="28"/>
      <c r="G23" s="28" t="s">
        <v>754</v>
      </c>
      <c r="H23" s="28" t="s">
        <v>754</v>
      </c>
      <c r="I23" s="370">
        <f t="shared" si="0"/>
        <v>0</v>
      </c>
      <c r="J23" s="412" t="s">
        <v>754</v>
      </c>
      <c r="K23" s="719"/>
    </row>
    <row r="24" spans="1:11" ht="15.75">
      <c r="A24" s="28">
        <v>6</v>
      </c>
      <c r="B24" s="173" t="s">
        <v>759</v>
      </c>
      <c r="C24" s="28"/>
      <c r="D24" s="28" t="s">
        <v>754</v>
      </c>
      <c r="E24" s="28" t="s">
        <v>754</v>
      </c>
      <c r="F24" s="28"/>
      <c r="G24" s="28" t="s">
        <v>754</v>
      </c>
      <c r="H24" s="28" t="s">
        <v>754</v>
      </c>
      <c r="I24" s="370">
        <f t="shared" si="0"/>
        <v>0</v>
      </c>
      <c r="J24" s="412" t="s">
        <v>754</v>
      </c>
      <c r="K24" s="719"/>
    </row>
    <row r="25" spans="1:11" ht="25.5">
      <c r="A25" s="28">
        <v>7</v>
      </c>
      <c r="B25" s="173" t="s">
        <v>771</v>
      </c>
      <c r="C25" s="28"/>
      <c r="D25" s="28"/>
      <c r="E25" s="28" t="s">
        <v>754</v>
      </c>
      <c r="F25" s="28" t="s">
        <v>754</v>
      </c>
      <c r="G25" s="28" t="s">
        <v>754</v>
      </c>
      <c r="H25" s="28" t="s">
        <v>754</v>
      </c>
      <c r="I25" s="370">
        <f t="shared" si="0"/>
        <v>0</v>
      </c>
      <c r="J25" s="413"/>
      <c r="K25" s="720"/>
    </row>
    <row r="26" spans="1:11" ht="25.5">
      <c r="A26" s="28">
        <v>8</v>
      </c>
      <c r="B26" s="173" t="s">
        <v>755</v>
      </c>
      <c r="C26" s="27"/>
      <c r="D26" s="28" t="s">
        <v>754</v>
      </c>
      <c r="E26" s="28" t="s">
        <v>754</v>
      </c>
      <c r="F26" s="28" t="s">
        <v>754</v>
      </c>
      <c r="G26" s="28"/>
      <c r="H26" s="28"/>
      <c r="I26" s="370">
        <f t="shared" si="0"/>
        <v>0</v>
      </c>
      <c r="J26" s="413"/>
      <c r="K26" s="720"/>
    </row>
    <row r="27" spans="1:11" ht="12.75">
      <c r="A27" s="27">
        <v>9</v>
      </c>
      <c r="B27" s="171" t="s">
        <v>1131</v>
      </c>
      <c r="C27" s="27"/>
      <c r="D27" s="28"/>
      <c r="E27" s="28"/>
      <c r="F27" s="28"/>
      <c r="G27" s="28"/>
      <c r="H27" s="28">
        <v>5995</v>
      </c>
      <c r="I27" s="370">
        <f>+H27</f>
        <v>5995</v>
      </c>
      <c r="J27" s="410"/>
      <c r="K27" s="721"/>
    </row>
    <row r="28" spans="1:11" ht="38.25">
      <c r="A28" s="28">
        <v>10</v>
      </c>
      <c r="B28" s="173" t="s">
        <v>767</v>
      </c>
      <c r="C28" s="27"/>
      <c r="D28" s="28" t="s">
        <v>754</v>
      </c>
      <c r="E28" s="28"/>
      <c r="F28" s="28" t="s">
        <v>754</v>
      </c>
      <c r="G28" s="28" t="s">
        <v>754</v>
      </c>
      <c r="H28" s="28" t="s">
        <v>754</v>
      </c>
      <c r="I28" s="370">
        <f t="shared" si="0"/>
        <v>0</v>
      </c>
      <c r="J28" s="412" t="s">
        <v>754</v>
      </c>
      <c r="K28" s="719"/>
    </row>
    <row r="29" spans="1:11" ht="25.5">
      <c r="A29" s="28">
        <v>11</v>
      </c>
      <c r="B29" s="173" t="s">
        <v>765</v>
      </c>
      <c r="C29" s="27"/>
      <c r="D29" s="28" t="s">
        <v>754</v>
      </c>
      <c r="E29" s="28"/>
      <c r="F29" s="28" t="s">
        <v>754</v>
      </c>
      <c r="G29" s="28" t="s">
        <v>754</v>
      </c>
      <c r="H29" s="28" t="s">
        <v>754</v>
      </c>
      <c r="I29" s="370">
        <f t="shared" si="0"/>
        <v>0</v>
      </c>
      <c r="J29" s="412" t="s">
        <v>754</v>
      </c>
      <c r="K29" s="719"/>
    </row>
    <row r="30" spans="1:11" ht="25.5">
      <c r="A30" s="28">
        <v>12</v>
      </c>
      <c r="B30" s="173" t="s">
        <v>763</v>
      </c>
      <c r="C30" s="27"/>
      <c r="D30" s="28" t="s">
        <v>754</v>
      </c>
      <c r="E30" s="28"/>
      <c r="F30" s="28" t="s">
        <v>754</v>
      </c>
      <c r="G30" s="28" t="s">
        <v>754</v>
      </c>
      <c r="H30" s="28"/>
      <c r="I30" s="370">
        <f t="shared" si="0"/>
        <v>0</v>
      </c>
      <c r="J30" s="412" t="s">
        <v>754</v>
      </c>
      <c r="K30" s="719"/>
    </row>
    <row r="31" spans="1:11" ht="15.75">
      <c r="A31" s="28">
        <v>13</v>
      </c>
      <c r="B31" s="173" t="s">
        <v>761</v>
      </c>
      <c r="C31" s="27"/>
      <c r="D31" s="28" t="s">
        <v>754</v>
      </c>
      <c r="E31" s="28" t="s">
        <v>754</v>
      </c>
      <c r="F31" s="28"/>
      <c r="G31" s="28" t="s">
        <v>754</v>
      </c>
      <c r="H31" s="28" t="s">
        <v>754</v>
      </c>
      <c r="I31" s="370">
        <f t="shared" si="0"/>
        <v>0</v>
      </c>
      <c r="J31" s="412" t="s">
        <v>754</v>
      </c>
      <c r="K31" s="719"/>
    </row>
    <row r="32" spans="1:11" ht="15.75">
      <c r="A32" s="28">
        <v>14</v>
      </c>
      <c r="B32" s="173" t="s">
        <v>759</v>
      </c>
      <c r="C32" s="27"/>
      <c r="D32" s="28" t="s">
        <v>754</v>
      </c>
      <c r="E32" s="28" t="s">
        <v>754</v>
      </c>
      <c r="F32" s="28"/>
      <c r="G32" s="28" t="s">
        <v>754</v>
      </c>
      <c r="H32" s="28" t="s">
        <v>754</v>
      </c>
      <c r="I32" s="370">
        <f t="shared" si="0"/>
        <v>0</v>
      </c>
      <c r="J32" s="412" t="s">
        <v>754</v>
      </c>
      <c r="K32" s="719"/>
    </row>
    <row r="33" spans="1:11" ht="25.5">
      <c r="A33" s="28">
        <v>15</v>
      </c>
      <c r="B33" s="173" t="s">
        <v>757</v>
      </c>
      <c r="C33" s="27"/>
      <c r="D33" s="28"/>
      <c r="E33" s="28" t="s">
        <v>754</v>
      </c>
      <c r="F33" s="28" t="s">
        <v>754</v>
      </c>
      <c r="G33" s="28" t="s">
        <v>754</v>
      </c>
      <c r="H33" s="28" t="s">
        <v>754</v>
      </c>
      <c r="I33" s="370">
        <f t="shared" si="0"/>
        <v>0</v>
      </c>
      <c r="J33" s="413"/>
      <c r="K33" s="720"/>
    </row>
    <row r="34" spans="1:12" ht="25.5">
      <c r="A34" s="28">
        <v>16</v>
      </c>
      <c r="B34" s="173" t="s">
        <v>755</v>
      </c>
      <c r="C34" s="27"/>
      <c r="D34" s="28" t="s">
        <v>754</v>
      </c>
      <c r="E34" s="28" t="s">
        <v>754</v>
      </c>
      <c r="F34" s="28" t="s">
        <v>754</v>
      </c>
      <c r="G34" s="28"/>
      <c r="H34" s="28">
        <v>-8873</v>
      </c>
      <c r="I34" s="370">
        <f t="shared" si="0"/>
        <v>-8873</v>
      </c>
      <c r="J34" s="413"/>
      <c r="K34" s="720"/>
      <c r="L34" s="245" t="s">
        <v>310</v>
      </c>
    </row>
    <row r="35" spans="1:12" ht="12.75">
      <c r="A35" s="27">
        <v>17</v>
      </c>
      <c r="B35" s="171" t="s">
        <v>1132</v>
      </c>
      <c r="C35" s="27"/>
      <c r="D35" s="27"/>
      <c r="E35" s="27"/>
      <c r="F35" s="27"/>
      <c r="G35" s="27"/>
      <c r="H35" s="27">
        <f>+H19+H27+H34</f>
        <v>10179</v>
      </c>
      <c r="I35" s="27">
        <f>+I19+I27+I34</f>
        <v>10179</v>
      </c>
      <c r="J35" s="410"/>
      <c r="K35" s="721"/>
      <c r="L35" s="245" t="s">
        <v>311</v>
      </c>
    </row>
    <row r="36" spans="1:11" ht="12.75">
      <c r="A36" s="127"/>
      <c r="B36" s="205"/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s="60" customFormat="1" ht="12.75">
      <c r="A37" s="72"/>
      <c r="B37" s="839" t="s">
        <v>840</v>
      </c>
      <c r="C37" s="840"/>
      <c r="D37" s="840"/>
      <c r="E37" s="71"/>
      <c r="F37" s="73"/>
      <c r="H37" s="839" t="s">
        <v>841</v>
      </c>
      <c r="I37" s="840"/>
      <c r="J37" s="840"/>
      <c r="K37" s="697"/>
    </row>
    <row r="38" spans="2:11" s="60" customFormat="1" ht="18.75" customHeight="1">
      <c r="B38" s="845" t="s">
        <v>752</v>
      </c>
      <c r="C38" s="845"/>
      <c r="D38" s="845"/>
      <c r="E38" s="299"/>
      <c r="F38" s="75" t="s">
        <v>725</v>
      </c>
      <c r="H38" s="845" t="s">
        <v>726</v>
      </c>
      <c r="I38" s="845"/>
      <c r="J38" s="845"/>
      <c r="K38" s="75"/>
    </row>
    <row r="39" spans="2:11" s="60" customFormat="1" ht="18.75" customHeight="1">
      <c r="B39" s="75"/>
      <c r="C39" s="75"/>
      <c r="D39" s="75"/>
      <c r="E39" s="299"/>
      <c r="F39" s="75"/>
      <c r="H39" s="75"/>
      <c r="I39" s="75"/>
      <c r="J39" s="75"/>
      <c r="K39" s="75"/>
    </row>
    <row r="40" spans="1:11" ht="15" customHeight="1">
      <c r="A40" s="91" t="s">
        <v>96</v>
      </c>
      <c r="B40" s="89"/>
      <c r="C40" s="89"/>
      <c r="D40" s="90"/>
      <c r="E40" s="91"/>
      <c r="F40" s="91"/>
      <c r="G40" s="250"/>
      <c r="H40" s="91"/>
      <c r="I40" s="91"/>
      <c r="J40" s="91"/>
      <c r="K40" s="91"/>
    </row>
    <row r="41" spans="1:11" ht="12.7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</row>
    <row r="42" spans="1:11" ht="12.75">
      <c r="A42" s="85"/>
      <c r="B42" s="85"/>
      <c r="C42" s="250"/>
      <c r="D42" s="250"/>
      <c r="E42" s="250"/>
      <c r="F42" s="250"/>
      <c r="G42" s="250"/>
      <c r="H42" s="250"/>
      <c r="I42" s="250"/>
      <c r="J42" s="250"/>
      <c r="K42" s="250"/>
    </row>
  </sheetData>
  <sheetProtection/>
  <mergeCells count="20">
    <mergeCell ref="B38:D38"/>
    <mergeCell ref="H37:J37"/>
    <mergeCell ref="H38:J38"/>
    <mergeCell ref="A8:L8"/>
    <mergeCell ref="C14:E14"/>
    <mergeCell ref="A10:L10"/>
    <mergeCell ref="A11:L11"/>
    <mergeCell ref="A13:L13"/>
    <mergeCell ref="J16:J17"/>
    <mergeCell ref="I16:I17"/>
    <mergeCell ref="B37:D37"/>
    <mergeCell ref="A16:A17"/>
    <mergeCell ref="B16:B17"/>
    <mergeCell ref="C16:C17"/>
    <mergeCell ref="D16:H16"/>
    <mergeCell ref="A3:J3"/>
    <mergeCell ref="C5:G5"/>
    <mergeCell ref="A6:L6"/>
    <mergeCell ref="A7:F7"/>
    <mergeCell ref="G7:L7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1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SheetLayoutView="100" zoomScalePageLayoutView="0" workbookViewId="0" topLeftCell="A13">
      <selection activeCell="D20" sqref="D20"/>
    </sheetView>
  </sheetViews>
  <sheetFormatPr defaultColWidth="9.140625" defaultRowHeight="12.75"/>
  <cols>
    <col min="1" max="1" width="5.00390625" style="321" customWidth="1"/>
    <col min="2" max="2" width="1.57421875" style="321" customWidth="1"/>
    <col min="3" max="3" width="37.140625" style="321" customWidth="1"/>
    <col min="4" max="5" width="13.57421875" style="321" customWidth="1"/>
    <col min="6" max="6" width="14.7109375" style="321" customWidth="1"/>
    <col min="7" max="9" width="13.57421875" style="321" customWidth="1"/>
    <col min="10" max="10" width="6.00390625" style="321" customWidth="1"/>
    <col min="11" max="11" width="9.140625" style="127" customWidth="1"/>
    <col min="12" max="16384" width="9.140625" style="321" customWidth="1"/>
  </cols>
  <sheetData>
    <row r="1" spans="1:10" ht="12.75">
      <c r="A1" s="196"/>
      <c r="B1" s="196"/>
      <c r="C1" s="196"/>
      <c r="D1" s="196"/>
      <c r="E1" s="196"/>
      <c r="F1" s="168" t="s">
        <v>991</v>
      </c>
      <c r="H1" s="168"/>
      <c r="I1" s="168"/>
      <c r="J1" s="168"/>
    </row>
    <row r="2" spans="1:11" ht="12.75">
      <c r="A2" s="196"/>
      <c r="B2" s="186"/>
      <c r="C2" s="196"/>
      <c r="D2" s="196"/>
      <c r="E2" s="196"/>
      <c r="F2" s="168" t="s">
        <v>277</v>
      </c>
      <c r="H2" s="168"/>
      <c r="I2" s="303"/>
      <c r="J2" s="303"/>
      <c r="K2" s="205"/>
    </row>
    <row r="3" spans="1:10" s="242" customFormat="1" ht="19.5" customHeight="1">
      <c r="A3" s="1114" t="s">
        <v>1095</v>
      </c>
      <c r="B3" s="1114"/>
      <c r="C3" s="1114"/>
      <c r="D3" s="1114"/>
      <c r="E3" s="1114"/>
      <c r="F3" s="1114"/>
      <c r="G3" s="1114"/>
      <c r="H3" s="1114"/>
      <c r="I3" s="1114"/>
      <c r="J3" s="42"/>
    </row>
    <row r="4" spans="2:11" s="320" customFormat="1" ht="18.75" customHeight="1">
      <c r="B4" s="319"/>
      <c r="C4" s="319"/>
      <c r="D4" s="1151" t="s">
        <v>848</v>
      </c>
      <c r="E4" s="1151"/>
      <c r="F4" s="1151"/>
      <c r="G4" s="1151"/>
      <c r="K4" s="318"/>
    </row>
    <row r="5" spans="2:7" s="127" customFormat="1" ht="12.75">
      <c r="B5" s="276"/>
      <c r="C5" s="276"/>
      <c r="D5" s="1064" t="s">
        <v>700</v>
      </c>
      <c r="E5" s="1064"/>
      <c r="F5" s="1064"/>
      <c r="G5" s="1064"/>
    </row>
    <row r="6" spans="2:7" s="127" customFormat="1" ht="12.75">
      <c r="B6" s="276"/>
      <c r="C6" s="276"/>
      <c r="D6" s="295"/>
      <c r="E6" s="295"/>
      <c r="F6" s="295"/>
      <c r="G6" s="295"/>
    </row>
    <row r="7" spans="1:10" ht="18" customHeight="1">
      <c r="A7" s="1115" t="s">
        <v>1096</v>
      </c>
      <c r="B7" s="1115"/>
      <c r="C7" s="1115"/>
      <c r="D7" s="1115"/>
      <c r="E7" s="1115"/>
      <c r="F7" s="1115"/>
      <c r="G7" s="1115"/>
      <c r="H7" s="1115"/>
      <c r="I7" s="1115"/>
      <c r="J7" s="686"/>
    </row>
    <row r="8" spans="1:10" ht="12.75">
      <c r="A8" s="196"/>
      <c r="B8" s="196"/>
      <c r="C8" s="196"/>
      <c r="D8" s="196"/>
      <c r="E8" s="196"/>
      <c r="F8" s="196"/>
      <c r="G8" s="196"/>
      <c r="H8" s="196"/>
      <c r="I8" s="196"/>
      <c r="J8" s="196"/>
    </row>
    <row r="9" spans="1:10" ht="25.5" customHeight="1">
      <c r="A9" s="841" t="s">
        <v>450</v>
      </c>
      <c r="B9" s="1147" t="s">
        <v>644</v>
      </c>
      <c r="C9" s="1148"/>
      <c r="D9" s="841" t="s">
        <v>661</v>
      </c>
      <c r="E9" s="841"/>
      <c r="F9" s="841"/>
      <c r="G9" s="841" t="s">
        <v>662</v>
      </c>
      <c r="H9" s="841"/>
      <c r="I9" s="841"/>
      <c r="J9" s="87"/>
    </row>
    <row r="10" spans="1:10" ht="90.75" customHeight="1">
      <c r="A10" s="841"/>
      <c r="B10" s="1149"/>
      <c r="C10" s="1150"/>
      <c r="D10" s="27" t="s">
        <v>1037</v>
      </c>
      <c r="E10" s="27" t="s">
        <v>1097</v>
      </c>
      <c r="F10" s="27" t="s">
        <v>1098</v>
      </c>
      <c r="G10" s="27" t="s">
        <v>1037</v>
      </c>
      <c r="H10" s="27" t="s">
        <v>1097</v>
      </c>
      <c r="I10" s="27" t="s">
        <v>1098</v>
      </c>
      <c r="J10" s="87"/>
    </row>
    <row r="11" spans="1:10" ht="12.75">
      <c r="A11" s="28">
        <v>1</v>
      </c>
      <c r="B11" s="1108">
        <v>2</v>
      </c>
      <c r="C11" s="1109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467"/>
    </row>
    <row r="12" spans="1:11" ht="25.5" customHeight="1">
      <c r="A12" s="27" t="s">
        <v>539</v>
      </c>
      <c r="B12" s="909" t="s">
        <v>716</v>
      </c>
      <c r="C12" s="910"/>
      <c r="D12" s="27"/>
      <c r="E12" s="27"/>
      <c r="F12" s="27"/>
      <c r="G12" s="27"/>
      <c r="H12" s="27"/>
      <c r="I12" s="27"/>
      <c r="J12" s="87"/>
      <c r="K12" s="127" t="s">
        <v>336</v>
      </c>
    </row>
    <row r="13" spans="1:11" ht="12.75" customHeight="1">
      <c r="A13" s="27" t="s">
        <v>540</v>
      </c>
      <c r="B13" s="909" t="s">
        <v>504</v>
      </c>
      <c r="C13" s="910"/>
      <c r="D13" s="28">
        <v>1032</v>
      </c>
      <c r="E13" s="27"/>
      <c r="F13" s="27"/>
      <c r="G13" s="28">
        <v>36</v>
      </c>
      <c r="H13" s="27"/>
      <c r="I13" s="27"/>
      <c r="J13" s="87"/>
      <c r="K13" s="127" t="s">
        <v>337</v>
      </c>
    </row>
    <row r="14" spans="1:10" ht="12.75">
      <c r="A14" s="27" t="s">
        <v>541</v>
      </c>
      <c r="B14" s="909" t="s">
        <v>718</v>
      </c>
      <c r="C14" s="910"/>
      <c r="D14" s="351">
        <f aca="true" t="shared" si="0" ref="D14:I14">SUM(D15:D18)</f>
        <v>72369</v>
      </c>
      <c r="E14" s="351">
        <f t="shared" si="0"/>
        <v>72369</v>
      </c>
      <c r="F14" s="351">
        <f t="shared" si="0"/>
        <v>0</v>
      </c>
      <c r="G14" s="351">
        <f t="shared" si="0"/>
        <v>80518</v>
      </c>
      <c r="H14" s="351">
        <f t="shared" si="0"/>
        <v>80518</v>
      </c>
      <c r="I14" s="351">
        <f t="shared" si="0"/>
        <v>0</v>
      </c>
      <c r="J14" s="87"/>
    </row>
    <row r="15" spans="1:10" ht="12.75">
      <c r="A15" s="28" t="s">
        <v>625</v>
      </c>
      <c r="B15" s="30"/>
      <c r="C15" s="172" t="s">
        <v>1099</v>
      </c>
      <c r="D15" s="27"/>
      <c r="E15" s="27"/>
      <c r="F15" s="27"/>
      <c r="G15" s="27"/>
      <c r="H15" s="27"/>
      <c r="I15" s="27"/>
      <c r="J15" s="87"/>
    </row>
    <row r="16" spans="1:10" ht="12.75">
      <c r="A16" s="28" t="s">
        <v>626</v>
      </c>
      <c r="B16" s="30"/>
      <c r="C16" s="172" t="s">
        <v>1100</v>
      </c>
      <c r="D16" s="28">
        <v>72369</v>
      </c>
      <c r="E16" s="27">
        <v>72369</v>
      </c>
      <c r="F16" s="27"/>
      <c r="G16" s="28">
        <v>80518</v>
      </c>
      <c r="H16" s="27">
        <v>80518</v>
      </c>
      <c r="I16" s="27"/>
      <c r="J16" s="87"/>
    </row>
    <row r="17" spans="1:10" ht="12.75">
      <c r="A17" s="28" t="s">
        <v>627</v>
      </c>
      <c r="B17" s="30"/>
      <c r="C17" s="172" t="s">
        <v>1101</v>
      </c>
      <c r="D17" s="27"/>
      <c r="E17" s="27"/>
      <c r="F17" s="27"/>
      <c r="G17" s="27"/>
      <c r="H17" s="27"/>
      <c r="I17" s="27"/>
      <c r="J17" s="87"/>
    </row>
    <row r="18" spans="1:10" ht="12.75">
      <c r="A18" s="28" t="s">
        <v>632</v>
      </c>
      <c r="B18" s="30"/>
      <c r="C18" s="172" t="s">
        <v>1102</v>
      </c>
      <c r="D18" s="27"/>
      <c r="E18" s="27"/>
      <c r="F18" s="27"/>
      <c r="G18" s="27"/>
      <c r="H18" s="27"/>
      <c r="I18" s="27"/>
      <c r="J18" s="87"/>
    </row>
    <row r="19" spans="1:10" ht="12.75">
      <c r="A19" s="27" t="s">
        <v>542</v>
      </c>
      <c r="B19" s="909" t="s">
        <v>595</v>
      </c>
      <c r="C19" s="910"/>
      <c r="D19" s="351">
        <f aca="true" t="shared" si="1" ref="D19:I19">SUM(D20:D22)</f>
        <v>31297</v>
      </c>
      <c r="E19" s="351">
        <f t="shared" si="1"/>
        <v>0</v>
      </c>
      <c r="F19" s="351">
        <f t="shared" si="1"/>
        <v>0</v>
      </c>
      <c r="G19" s="351">
        <f t="shared" si="1"/>
        <v>35060</v>
      </c>
      <c r="H19" s="351">
        <f t="shared" si="1"/>
        <v>0</v>
      </c>
      <c r="I19" s="351">
        <f t="shared" si="1"/>
        <v>0</v>
      </c>
      <c r="J19" s="87"/>
    </row>
    <row r="20" spans="1:10" ht="12.75">
      <c r="A20" s="28" t="s">
        <v>628</v>
      </c>
      <c r="B20" s="30"/>
      <c r="C20" s="172" t="s">
        <v>1103</v>
      </c>
      <c r="D20" s="28"/>
      <c r="E20" s="27"/>
      <c r="F20" s="27"/>
      <c r="G20" s="27"/>
      <c r="H20" s="27"/>
      <c r="I20" s="27"/>
      <c r="J20" s="87"/>
    </row>
    <row r="21" spans="1:10" ht="12.75">
      <c r="A21" s="28" t="s">
        <v>629</v>
      </c>
      <c r="B21" s="30"/>
      <c r="C21" s="172" t="s">
        <v>1104</v>
      </c>
      <c r="D21" s="28">
        <v>31297</v>
      </c>
      <c r="E21" s="27"/>
      <c r="F21" s="27"/>
      <c r="G21" s="28">
        <v>35060</v>
      </c>
      <c r="H21" s="27"/>
      <c r="I21" s="27"/>
      <c r="J21" s="87"/>
    </row>
    <row r="22" spans="1:10" ht="12.75">
      <c r="A22" s="28" t="s">
        <v>1105</v>
      </c>
      <c r="B22" s="30"/>
      <c r="C22" s="172" t="s">
        <v>1106</v>
      </c>
      <c r="D22" s="28"/>
      <c r="E22" s="27"/>
      <c r="F22" s="27"/>
      <c r="G22" s="27"/>
      <c r="H22" s="27"/>
      <c r="I22" s="27"/>
      <c r="J22" s="87"/>
    </row>
    <row r="23" spans="1:10" ht="25.5" customHeight="1">
      <c r="A23" s="27" t="s">
        <v>543</v>
      </c>
      <c r="B23" s="909" t="s">
        <v>278</v>
      </c>
      <c r="C23" s="910"/>
      <c r="D23" s="351">
        <f aca="true" t="shared" si="2" ref="D23:I23">SUM(D12,D13,D14,D19)</f>
        <v>104698</v>
      </c>
      <c r="E23" s="351">
        <f t="shared" si="2"/>
        <v>72369</v>
      </c>
      <c r="F23" s="351">
        <f t="shared" si="2"/>
        <v>0</v>
      </c>
      <c r="G23" s="351">
        <f t="shared" si="2"/>
        <v>115614</v>
      </c>
      <c r="H23" s="351">
        <f t="shared" si="2"/>
        <v>80518</v>
      </c>
      <c r="I23" s="351">
        <f t="shared" si="2"/>
        <v>0</v>
      </c>
      <c r="J23" s="87"/>
    </row>
    <row r="24" spans="1:10" ht="12.75">
      <c r="A24" s="196"/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4.25" customHeight="1">
      <c r="A25" s="1152"/>
      <c r="B25" s="1152"/>
      <c r="C25" s="1152"/>
      <c r="D25" s="1152"/>
      <c r="E25" s="1152"/>
      <c r="F25" s="1152"/>
      <c r="G25" s="1152"/>
      <c r="H25" s="1152"/>
      <c r="I25" s="1152"/>
      <c r="J25" s="688"/>
    </row>
    <row r="26" spans="1:4" s="155" customFormat="1" ht="12.75">
      <c r="A26" s="155" t="s">
        <v>85</v>
      </c>
      <c r="D26" s="158" t="s">
        <v>847</v>
      </c>
    </row>
    <row r="27" s="155" customFormat="1" ht="12.75">
      <c r="D27" s="269" t="s">
        <v>89</v>
      </c>
    </row>
  </sheetData>
  <sheetProtection/>
  <mergeCells count="15">
    <mergeCell ref="A25:I25"/>
    <mergeCell ref="B11:C11"/>
    <mergeCell ref="B12:C12"/>
    <mergeCell ref="B13:C13"/>
    <mergeCell ref="B14:C14"/>
    <mergeCell ref="B19:C19"/>
    <mergeCell ref="B23:C23"/>
    <mergeCell ref="A3:I3"/>
    <mergeCell ref="A7:I7"/>
    <mergeCell ref="A9:A10"/>
    <mergeCell ref="B9:C10"/>
    <mergeCell ref="D9:F9"/>
    <mergeCell ref="G9:I9"/>
    <mergeCell ref="D4:G4"/>
    <mergeCell ref="D5:G5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41.57421875" style="314" customWidth="1"/>
    <col min="2" max="2" width="23.7109375" style="314" customWidth="1"/>
    <col min="3" max="3" width="24.8515625" style="314" customWidth="1"/>
    <col min="4" max="16384" width="9.140625" style="314" customWidth="1"/>
  </cols>
  <sheetData>
    <row r="1" spans="1:5" ht="12.75">
      <c r="A1" s="1113" t="s">
        <v>1107</v>
      </c>
      <c r="B1" s="1113"/>
      <c r="C1" s="1113"/>
      <c r="D1" s="186"/>
      <c r="E1" s="127"/>
    </row>
    <row r="2" spans="1:4" ht="12.75">
      <c r="A2" s="1113" t="s">
        <v>279</v>
      </c>
      <c r="B2" s="1113"/>
      <c r="C2" s="168"/>
      <c r="D2" s="324"/>
    </row>
    <row r="3" spans="1:8" s="318" customFormat="1" ht="30.75" customHeight="1">
      <c r="A3" s="1144" t="s">
        <v>280</v>
      </c>
      <c r="B3" s="1144"/>
      <c r="C3" s="1144"/>
      <c r="D3" s="322"/>
      <c r="E3" s="325"/>
      <c r="F3" s="325"/>
      <c r="G3" s="325"/>
      <c r="H3" s="325"/>
    </row>
    <row r="4" spans="1:8" s="318" customFormat="1" ht="18.75" customHeight="1">
      <c r="A4" s="1151" t="s">
        <v>848</v>
      </c>
      <c r="B4" s="1151"/>
      <c r="C4" s="1151"/>
      <c r="E4" s="323"/>
      <c r="F4" s="323"/>
      <c r="G4" s="323"/>
      <c r="H4" s="325"/>
    </row>
    <row r="5" spans="1:7" s="127" customFormat="1" ht="12.75">
      <c r="A5" s="1154" t="s">
        <v>700</v>
      </c>
      <c r="B5" s="1154"/>
      <c r="C5" s="1154"/>
      <c r="E5" s="276"/>
      <c r="F5" s="276"/>
      <c r="G5" s="276"/>
    </row>
    <row r="6" spans="1:4" ht="9" customHeight="1">
      <c r="A6" s="188"/>
      <c r="B6" s="188"/>
      <c r="C6" s="188"/>
      <c r="D6" s="326"/>
    </row>
    <row r="7" spans="1:4" ht="15.75" customHeight="1">
      <c r="A7" s="1155" t="s">
        <v>1108</v>
      </c>
      <c r="B7" s="1155"/>
      <c r="C7" s="1155"/>
      <c r="D7" s="187"/>
    </row>
    <row r="8" spans="1:4" ht="9" customHeight="1">
      <c r="A8" s="188"/>
      <c r="B8" s="188"/>
      <c r="C8" s="188"/>
      <c r="D8" s="326"/>
    </row>
    <row r="9" spans="1:4" ht="43.5" customHeight="1">
      <c r="A9" s="189" t="s">
        <v>1109</v>
      </c>
      <c r="B9" s="189" t="s">
        <v>1110</v>
      </c>
      <c r="C9" s="189" t="s">
        <v>1086</v>
      </c>
      <c r="D9" s="326"/>
    </row>
    <row r="10" spans="1:3" ht="12.75">
      <c r="A10" s="190">
        <v>1</v>
      </c>
      <c r="B10" s="190">
        <v>2</v>
      </c>
      <c r="C10" s="190">
        <v>3</v>
      </c>
    </row>
    <row r="11" spans="1:3" ht="17.25" customHeight="1">
      <c r="A11" s="191" t="s">
        <v>1111</v>
      </c>
      <c r="B11" s="190">
        <v>115614</v>
      </c>
      <c r="C11" s="190">
        <v>104698</v>
      </c>
    </row>
    <row r="12" spans="1:3" ht="17.25" customHeight="1">
      <c r="A12" s="191" t="s">
        <v>1112</v>
      </c>
      <c r="B12" s="190"/>
      <c r="C12" s="190"/>
    </row>
    <row r="13" spans="1:3" ht="17.25" customHeight="1">
      <c r="A13" s="191" t="s">
        <v>1113</v>
      </c>
      <c r="B13" s="190"/>
      <c r="C13" s="190"/>
    </row>
    <row r="14" spans="1:3" ht="17.25" customHeight="1">
      <c r="A14" s="191" t="s">
        <v>1114</v>
      </c>
      <c r="B14" s="190"/>
      <c r="C14" s="190"/>
    </row>
    <row r="15" spans="1:3" ht="17.25" customHeight="1">
      <c r="A15" s="191" t="s">
        <v>1115</v>
      </c>
      <c r="B15" s="666">
        <f>SUM(B11:B14)</f>
        <v>115614</v>
      </c>
      <c r="C15" s="666">
        <f>SUM(C11:C14)</f>
        <v>104698</v>
      </c>
    </row>
    <row r="16" spans="1:3" ht="12.75">
      <c r="A16" s="1153"/>
      <c r="B16" s="1153"/>
      <c r="C16" s="1153"/>
    </row>
    <row r="17" spans="1:3" ht="12.75">
      <c r="A17" s="188"/>
      <c r="B17" s="188"/>
      <c r="C17" s="188"/>
    </row>
    <row r="18" spans="1:2" s="155" customFormat="1" ht="12.75">
      <c r="A18" s="155" t="s">
        <v>85</v>
      </c>
      <c r="B18" s="268" t="s">
        <v>849</v>
      </c>
    </row>
    <row r="19" s="155" customFormat="1" ht="12.75">
      <c r="B19" s="269" t="s">
        <v>89</v>
      </c>
    </row>
    <row r="20" spans="1:3" ht="12.75">
      <c r="A20" s="188"/>
      <c r="B20" s="188"/>
      <c r="C20" s="188"/>
    </row>
    <row r="21" spans="1:3" ht="12.75">
      <c r="A21" s="188"/>
      <c r="B21" s="188"/>
      <c r="C21" s="188"/>
    </row>
    <row r="22" spans="1:3" ht="12.75">
      <c r="A22" s="188"/>
      <c r="B22" s="188"/>
      <c r="C22" s="188"/>
    </row>
    <row r="23" spans="1:3" ht="12.75">
      <c r="A23" s="188"/>
      <c r="B23" s="188"/>
      <c r="C23" s="188"/>
    </row>
    <row r="24" spans="1:3" ht="12.75">
      <c r="A24" s="188"/>
      <c r="B24" s="188"/>
      <c r="C24" s="188"/>
    </row>
    <row r="25" spans="1:3" ht="12.75">
      <c r="A25" s="188"/>
      <c r="B25" s="188"/>
      <c r="C25" s="188"/>
    </row>
    <row r="26" spans="1:3" ht="12.75">
      <c r="A26" s="188"/>
      <c r="B26" s="188"/>
      <c r="C26" s="188"/>
    </row>
    <row r="27" spans="1:3" ht="12.75">
      <c r="A27" s="188"/>
      <c r="B27" s="188"/>
      <c r="C27" s="188"/>
    </row>
    <row r="28" spans="1:3" ht="12.75">
      <c r="A28" s="188"/>
      <c r="B28" s="188"/>
      <c r="C28" s="188"/>
    </row>
    <row r="29" spans="1:3" ht="12.75">
      <c r="A29" s="188"/>
      <c r="B29" s="188"/>
      <c r="C29" s="188"/>
    </row>
    <row r="30" spans="1:3" ht="12.75">
      <c r="A30" s="188"/>
      <c r="B30" s="188"/>
      <c r="C30" s="188"/>
    </row>
    <row r="31" spans="1:3" ht="12.75">
      <c r="A31" s="188"/>
      <c r="B31" s="188"/>
      <c r="C31" s="188"/>
    </row>
    <row r="32" spans="1:3" ht="12.75">
      <c r="A32" s="188"/>
      <c r="B32" s="188"/>
      <c r="C32" s="188"/>
    </row>
    <row r="33" spans="1:3" ht="12.75">
      <c r="A33" s="188"/>
      <c r="B33" s="188"/>
      <c r="C33" s="188"/>
    </row>
    <row r="34" spans="1:3" ht="12.75">
      <c r="A34" s="188"/>
      <c r="B34" s="188"/>
      <c r="C34" s="188"/>
    </row>
    <row r="35" spans="1:3" ht="12.75">
      <c r="A35" s="188"/>
      <c r="B35" s="188"/>
      <c r="C35" s="188"/>
    </row>
    <row r="36" spans="1:3" ht="12.75">
      <c r="A36" s="188"/>
      <c r="B36" s="188"/>
      <c r="C36" s="188"/>
    </row>
    <row r="37" spans="1:3" ht="12.75">
      <c r="A37" s="188"/>
      <c r="B37" s="188"/>
      <c r="C37" s="188"/>
    </row>
    <row r="38" spans="1:3" ht="12.75">
      <c r="A38" s="188"/>
      <c r="B38" s="188"/>
      <c r="C38" s="188"/>
    </row>
    <row r="39" spans="1:3" ht="12.75">
      <c r="A39" s="188"/>
      <c r="B39" s="188"/>
      <c r="C39" s="188"/>
    </row>
    <row r="40" spans="1:3" ht="12.75">
      <c r="A40" s="188"/>
      <c r="B40" s="188"/>
      <c r="C40" s="188"/>
    </row>
    <row r="41" spans="1:3" ht="12.75">
      <c r="A41" s="188"/>
      <c r="B41" s="188"/>
      <c r="C41" s="188"/>
    </row>
    <row r="42" spans="1:3" ht="12.75">
      <c r="A42" s="188"/>
      <c r="B42" s="188"/>
      <c r="C42" s="188"/>
    </row>
    <row r="43" spans="1:3" ht="12.75">
      <c r="A43" s="188"/>
      <c r="B43" s="188"/>
      <c r="C43" s="188"/>
    </row>
    <row r="44" spans="1:3" ht="12.75">
      <c r="A44" s="188"/>
      <c r="B44" s="188"/>
      <c r="C44" s="188"/>
    </row>
    <row r="45" spans="1:3" ht="12.75">
      <c r="A45" s="188"/>
      <c r="B45" s="188"/>
      <c r="C45" s="188"/>
    </row>
    <row r="46" spans="1:3" ht="12.75">
      <c r="A46" s="188"/>
      <c r="B46" s="188"/>
      <c r="C46" s="188"/>
    </row>
    <row r="47" spans="1:3" ht="12.75">
      <c r="A47" s="188"/>
      <c r="B47" s="188"/>
      <c r="C47" s="188"/>
    </row>
    <row r="48" spans="1:3" ht="12.75">
      <c r="A48" s="188"/>
      <c r="B48" s="188"/>
      <c r="C48" s="188"/>
    </row>
    <row r="49" spans="1:3" ht="12.75">
      <c r="A49" s="188"/>
      <c r="B49" s="188"/>
      <c r="C49" s="188"/>
    </row>
    <row r="50" spans="1:3" ht="12.75">
      <c r="A50" s="326"/>
      <c r="B50" s="326"/>
      <c r="C50" s="326"/>
    </row>
    <row r="51" spans="1:3" ht="12.75">
      <c r="A51" s="326"/>
      <c r="B51" s="326"/>
      <c r="C51" s="326"/>
    </row>
  </sheetData>
  <sheetProtection/>
  <mergeCells count="7">
    <mergeCell ref="A16:C16"/>
    <mergeCell ref="A4:C4"/>
    <mergeCell ref="A5:C5"/>
    <mergeCell ref="A1:C1"/>
    <mergeCell ref="A2:B2"/>
    <mergeCell ref="A3:C3"/>
    <mergeCell ref="A7:C7"/>
  </mergeCells>
  <printOptions horizontalCentered="1"/>
  <pageMargins left="1.141732283464567" right="0.35433070866141736" top="0.7874015748031497" bottom="0.7874015748031497" header="0.31496062992125984" footer="0.5118110236220472"/>
  <pageSetup fitToHeight="1" fitToWidth="1"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SheetLayoutView="100" zoomScalePageLayoutView="0" workbookViewId="0" topLeftCell="A4">
      <selection activeCell="O23" sqref="O23"/>
    </sheetView>
  </sheetViews>
  <sheetFormatPr defaultColWidth="9.140625" defaultRowHeight="12.75"/>
  <cols>
    <col min="1" max="1" width="5.57421875" style="127" customWidth="1"/>
    <col min="2" max="2" width="46.7109375" style="127" customWidth="1"/>
    <col min="3" max="3" width="14.140625" style="127" customWidth="1"/>
    <col min="4" max="4" width="17.140625" style="127" customWidth="1"/>
    <col min="5" max="5" width="13.8515625" style="127" bestFit="1" customWidth="1"/>
    <col min="6" max="7" width="13.140625" style="127" bestFit="1" customWidth="1"/>
    <col min="8" max="8" width="14.7109375" style="127" customWidth="1"/>
    <col min="9" max="16384" width="9.140625" style="127" customWidth="1"/>
  </cols>
  <sheetData>
    <row r="1" spans="1:8" ht="12.75">
      <c r="A1" s="169"/>
      <c r="B1" s="169"/>
      <c r="C1" s="169"/>
      <c r="D1" s="169" t="s">
        <v>1119</v>
      </c>
      <c r="E1" s="169"/>
      <c r="F1" s="169"/>
      <c r="G1" s="169"/>
      <c r="H1" s="169"/>
    </row>
    <row r="2" spans="1:8" ht="12.75">
      <c r="A2" s="169"/>
      <c r="B2" s="169"/>
      <c r="C2" s="169"/>
      <c r="D2" s="169" t="s">
        <v>1120</v>
      </c>
      <c r="E2" s="169"/>
      <c r="F2" s="169"/>
      <c r="G2" s="169"/>
      <c r="H2" s="169"/>
    </row>
    <row r="3" spans="1:8" ht="12.75">
      <c r="A3" s="169"/>
      <c r="B3" s="169"/>
      <c r="C3" s="169"/>
      <c r="D3" s="169" t="s">
        <v>1121</v>
      </c>
      <c r="E3" s="169"/>
      <c r="F3" s="169"/>
      <c r="G3" s="169"/>
      <c r="H3" s="169"/>
    </row>
    <row r="4" spans="1:8" ht="2.25" customHeight="1">
      <c r="A4" s="169"/>
      <c r="B4" s="169"/>
      <c r="C4" s="169"/>
      <c r="D4" s="169"/>
      <c r="E4" s="169"/>
      <c r="F4" s="169"/>
      <c r="G4" s="169"/>
      <c r="H4" s="169"/>
    </row>
    <row r="5" spans="1:8" ht="15.75" customHeight="1">
      <c r="A5" s="1114" t="s">
        <v>100</v>
      </c>
      <c r="B5" s="1114"/>
      <c r="C5" s="1114"/>
      <c r="D5" s="1114"/>
      <c r="E5" s="1114"/>
      <c r="F5" s="1114"/>
      <c r="G5" s="1114"/>
      <c r="H5" s="1114"/>
    </row>
    <row r="6" spans="2:8" s="318" customFormat="1" ht="18.75" customHeight="1">
      <c r="B6" s="1151"/>
      <c r="C6" s="1151"/>
      <c r="D6" s="1151"/>
      <c r="E6" s="1151"/>
      <c r="F6" s="1151"/>
      <c r="G6" s="1151"/>
      <c r="H6" s="325"/>
    </row>
    <row r="7" spans="2:7" ht="12.75">
      <c r="B7" s="1064" t="s">
        <v>700</v>
      </c>
      <c r="C7" s="1064"/>
      <c r="D7" s="1064"/>
      <c r="E7" s="1064"/>
      <c r="F7" s="1064"/>
      <c r="G7" s="1064"/>
    </row>
    <row r="8" spans="1:8" ht="9" customHeight="1">
      <c r="A8" s="169"/>
      <c r="B8" s="169"/>
      <c r="C8" s="169"/>
      <c r="D8" s="169"/>
      <c r="E8" s="169"/>
      <c r="F8" s="169"/>
      <c r="G8" s="169"/>
      <c r="H8" s="169"/>
    </row>
    <row r="9" spans="1:8" ht="12.75">
      <c r="A9" s="1115" t="s">
        <v>368</v>
      </c>
      <c r="B9" s="1115"/>
      <c r="C9" s="1115"/>
      <c r="D9" s="1115"/>
      <c r="E9" s="1115"/>
      <c r="F9" s="1115"/>
      <c r="G9" s="1115"/>
      <c r="H9" s="1115"/>
    </row>
    <row r="10" spans="1:8" ht="7.5" customHeight="1">
      <c r="A10" s="169"/>
      <c r="B10" s="169"/>
      <c r="C10" s="169"/>
      <c r="D10" s="169"/>
      <c r="E10" s="169"/>
      <c r="F10" s="169"/>
      <c r="G10" s="169"/>
      <c r="H10" s="169"/>
    </row>
    <row r="11" spans="1:8" ht="51">
      <c r="A11" s="27" t="s">
        <v>450</v>
      </c>
      <c r="B11" s="27" t="s">
        <v>1122</v>
      </c>
      <c r="C11" s="27" t="s">
        <v>369</v>
      </c>
      <c r="D11" s="27" t="s">
        <v>370</v>
      </c>
      <c r="E11" s="27" t="s">
        <v>371</v>
      </c>
      <c r="F11" s="27" t="s">
        <v>372</v>
      </c>
      <c r="G11" s="27" t="s">
        <v>373</v>
      </c>
      <c r="H11" s="27" t="s">
        <v>374</v>
      </c>
    </row>
    <row r="12" spans="1:8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</row>
    <row r="13" spans="1:8" ht="12.75">
      <c r="A13" s="198" t="s">
        <v>539</v>
      </c>
      <c r="B13" s="173" t="s">
        <v>375</v>
      </c>
      <c r="C13" s="198"/>
      <c r="D13" s="198"/>
      <c r="E13" s="198"/>
      <c r="F13" s="198"/>
      <c r="G13" s="198"/>
      <c r="H13" s="198"/>
    </row>
    <row r="14" spans="1:8" ht="12.75">
      <c r="A14" s="198" t="s">
        <v>540</v>
      </c>
      <c r="B14" s="173" t="s">
        <v>376</v>
      </c>
      <c r="C14" s="198"/>
      <c r="D14" s="198"/>
      <c r="E14" s="198"/>
      <c r="F14" s="198"/>
      <c r="G14" s="198"/>
      <c r="H14" s="198"/>
    </row>
    <row r="15" spans="1:8" ht="12.75">
      <c r="A15" s="198" t="s">
        <v>541</v>
      </c>
      <c r="B15" s="173" t="s">
        <v>377</v>
      </c>
      <c r="C15" s="198"/>
      <c r="D15" s="198"/>
      <c r="E15" s="198"/>
      <c r="F15" s="198"/>
      <c r="G15" s="198"/>
      <c r="H15" s="198"/>
    </row>
    <row r="16" spans="1:8" ht="12.75">
      <c r="A16" s="198" t="s">
        <v>542</v>
      </c>
      <c r="B16" s="173" t="s">
        <v>378</v>
      </c>
      <c r="C16" s="198"/>
      <c r="D16" s="198"/>
      <c r="E16" s="198"/>
      <c r="F16" s="198"/>
      <c r="G16" s="198"/>
      <c r="H16" s="198"/>
    </row>
    <row r="17" spans="1:8" ht="12.75">
      <c r="A17" s="198" t="s">
        <v>543</v>
      </c>
      <c r="B17" s="173" t="s">
        <v>379</v>
      </c>
      <c r="C17" s="198"/>
      <c r="D17" s="198"/>
      <c r="E17" s="198"/>
      <c r="F17" s="198"/>
      <c r="G17" s="198"/>
      <c r="H17" s="198"/>
    </row>
    <row r="18" spans="1:8" ht="12.75">
      <c r="A18" s="198" t="s">
        <v>773</v>
      </c>
      <c r="B18" s="173" t="s">
        <v>380</v>
      </c>
      <c r="C18" s="198"/>
      <c r="D18" s="198"/>
      <c r="E18" s="198"/>
      <c r="F18" s="198"/>
      <c r="G18" s="198"/>
      <c r="H18" s="198"/>
    </row>
    <row r="19" spans="1:8" ht="12.75">
      <c r="A19" s="198" t="s">
        <v>772</v>
      </c>
      <c r="B19" s="173" t="s">
        <v>381</v>
      </c>
      <c r="C19" s="198"/>
      <c r="D19" s="198"/>
      <c r="E19" s="198"/>
      <c r="F19" s="198"/>
      <c r="G19" s="198"/>
      <c r="H19" s="198"/>
    </row>
    <row r="20" spans="1:8" ht="38.25">
      <c r="A20" s="198" t="s">
        <v>770</v>
      </c>
      <c r="B20" s="173" t="s">
        <v>1123</v>
      </c>
      <c r="C20" s="198"/>
      <c r="D20" s="198"/>
      <c r="E20" s="198"/>
      <c r="F20" s="198"/>
      <c r="G20" s="198"/>
      <c r="H20" s="198"/>
    </row>
    <row r="21" spans="1:8" ht="51">
      <c r="A21" s="198" t="s">
        <v>769</v>
      </c>
      <c r="B21" s="173" t="s">
        <v>1124</v>
      </c>
      <c r="C21" s="198"/>
      <c r="D21" s="198"/>
      <c r="E21" s="198"/>
      <c r="F21" s="198"/>
      <c r="G21" s="198"/>
      <c r="H21" s="198"/>
    </row>
    <row r="22" spans="1:8" ht="12.75">
      <c r="A22" s="198" t="s">
        <v>768</v>
      </c>
      <c r="B22" s="173" t="s">
        <v>1125</v>
      </c>
      <c r="C22" s="198"/>
      <c r="D22" s="198"/>
      <c r="E22" s="198"/>
      <c r="F22" s="198"/>
      <c r="G22" s="198"/>
      <c r="H22" s="198"/>
    </row>
    <row r="23" spans="1:8" ht="12.75">
      <c r="A23" s="198" t="s">
        <v>766</v>
      </c>
      <c r="B23" s="173" t="s">
        <v>1126</v>
      </c>
      <c r="C23" s="198"/>
      <c r="D23" s="198"/>
      <c r="E23" s="198"/>
      <c r="F23" s="198"/>
      <c r="G23" s="198"/>
      <c r="H23" s="198"/>
    </row>
    <row r="24" spans="1:8" ht="12.75">
      <c r="A24" s="198" t="s">
        <v>764</v>
      </c>
      <c r="B24" s="173" t="s">
        <v>382</v>
      </c>
      <c r="C24" s="350">
        <f aca="true" t="shared" si="0" ref="C24:H24">SUM(C13:C23)</f>
        <v>0</v>
      </c>
      <c r="D24" s="350">
        <f t="shared" si="0"/>
        <v>0</v>
      </c>
      <c r="E24" s="350">
        <f t="shared" si="0"/>
        <v>0</v>
      </c>
      <c r="F24" s="350">
        <f t="shared" si="0"/>
        <v>0</v>
      </c>
      <c r="G24" s="350">
        <f t="shared" si="0"/>
        <v>0</v>
      </c>
      <c r="H24" s="350">
        <f t="shared" si="0"/>
        <v>0</v>
      </c>
    </row>
    <row r="25" spans="1:8" ht="18.75" customHeight="1">
      <c r="A25" s="1156" t="s">
        <v>0</v>
      </c>
      <c r="B25" s="1156"/>
      <c r="C25" s="1156"/>
      <c r="D25" s="1156"/>
      <c r="E25" s="1156"/>
      <c r="F25" s="1156"/>
      <c r="G25" s="1156"/>
      <c r="H25" s="1156"/>
    </row>
    <row r="26" spans="1:8" ht="7.5" customHeight="1">
      <c r="A26" s="1157"/>
      <c r="B26" s="1157"/>
      <c r="C26" s="1157"/>
      <c r="D26" s="1157"/>
      <c r="E26" s="1157"/>
      <c r="F26" s="1157"/>
      <c r="G26" s="1157"/>
      <c r="H26" s="1157"/>
    </row>
    <row r="27" spans="1:4" s="155" customFormat="1" ht="12.75">
      <c r="A27" s="155" t="s">
        <v>85</v>
      </c>
      <c r="C27" s="268"/>
      <c r="D27" s="268"/>
    </row>
    <row r="28" s="155" customFormat="1" ht="12.75">
      <c r="C28" s="269" t="s">
        <v>89</v>
      </c>
    </row>
    <row r="29" spans="1:3" s="314" customFormat="1" ht="12.75">
      <c r="A29" s="188"/>
      <c r="B29" s="188"/>
      <c r="C29" s="188"/>
    </row>
  </sheetData>
  <sheetProtection/>
  <mergeCells count="6">
    <mergeCell ref="A5:H5"/>
    <mergeCell ref="A9:H9"/>
    <mergeCell ref="A25:H25"/>
    <mergeCell ref="A26:H26"/>
    <mergeCell ref="B6:G6"/>
    <mergeCell ref="B7:G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0.85546875" style="205" customWidth="1"/>
    <col min="2" max="2" width="4.57421875" style="205" customWidth="1"/>
    <col min="3" max="3" width="36.8515625" style="205" customWidth="1"/>
    <col min="4" max="5" width="23.28125" style="205" customWidth="1"/>
    <col min="6" max="6" width="2.57421875" style="205" customWidth="1"/>
    <col min="7" max="7" width="0.13671875" style="205" customWidth="1"/>
    <col min="8" max="16384" width="9.140625" style="205" customWidth="1"/>
  </cols>
  <sheetData>
    <row r="1" spans="1:6" ht="12.75">
      <c r="A1" s="1"/>
      <c r="B1" s="209"/>
      <c r="C1" s="176" t="s">
        <v>1</v>
      </c>
      <c r="D1" s="1"/>
      <c r="E1" s="1"/>
      <c r="F1" s="1"/>
    </row>
    <row r="2" spans="1:6" ht="12.75">
      <c r="A2" s="1"/>
      <c r="B2" s="1"/>
      <c r="C2" s="176" t="s">
        <v>2</v>
      </c>
      <c r="D2" s="1"/>
      <c r="E2" s="1"/>
      <c r="F2" s="1"/>
    </row>
    <row r="3" spans="1:6" ht="12.75">
      <c r="A3" s="1"/>
      <c r="B3" s="1"/>
      <c r="C3" s="1" t="s">
        <v>3</v>
      </c>
      <c r="D3" s="1"/>
      <c r="E3" s="1"/>
      <c r="F3" s="1"/>
    </row>
    <row r="4" spans="1:6" ht="7.5" customHeight="1">
      <c r="A4" s="1"/>
      <c r="B4" s="1"/>
      <c r="C4" s="1"/>
      <c r="D4" s="1"/>
      <c r="E4" s="1"/>
      <c r="F4" s="1"/>
    </row>
    <row r="5" spans="1:6" ht="28.5" customHeight="1">
      <c r="A5" s="1114" t="s">
        <v>101</v>
      </c>
      <c r="B5" s="1114"/>
      <c r="C5" s="1114"/>
      <c r="D5" s="1114"/>
      <c r="E5" s="1114"/>
      <c r="F5" s="2"/>
    </row>
    <row r="6" spans="2:8" s="318" customFormat="1" ht="18.75" customHeight="1">
      <c r="B6" s="1151"/>
      <c r="C6" s="1151"/>
      <c r="D6" s="1151"/>
      <c r="E6" s="1151"/>
      <c r="F6" s="1151"/>
      <c r="G6" s="1151"/>
      <c r="H6" s="325"/>
    </row>
    <row r="7" spans="2:7" s="127" customFormat="1" ht="12.75">
      <c r="B7" s="1064" t="s">
        <v>700</v>
      </c>
      <c r="C7" s="1064"/>
      <c r="D7" s="1064"/>
      <c r="E7" s="1064"/>
      <c r="F7" s="1064"/>
      <c r="G7" s="1064"/>
    </row>
    <row r="8" spans="1:6" ht="4.5" customHeight="1">
      <c r="A8" s="1"/>
      <c r="B8" s="1"/>
      <c r="C8" s="1"/>
      <c r="D8" s="1"/>
      <c r="E8" s="1"/>
      <c r="F8" s="1"/>
    </row>
    <row r="9" spans="1:6" ht="13.5" customHeight="1">
      <c r="A9" s="1158" t="s">
        <v>383</v>
      </c>
      <c r="B9" s="1159"/>
      <c r="C9" s="1159"/>
      <c r="D9" s="1159"/>
      <c r="E9" s="1159"/>
      <c r="F9" s="1"/>
    </row>
    <row r="10" spans="1:6" ht="12.75">
      <c r="A10" s="1"/>
      <c r="B10" s="1"/>
      <c r="C10" s="1"/>
      <c r="D10" s="1"/>
      <c r="E10" s="1"/>
      <c r="F10" s="1"/>
    </row>
    <row r="11" spans="1:6" ht="25.5">
      <c r="A11" s="1"/>
      <c r="B11" s="11" t="s">
        <v>4</v>
      </c>
      <c r="C11" s="11" t="s">
        <v>384</v>
      </c>
      <c r="D11" s="11" t="s">
        <v>5</v>
      </c>
      <c r="E11" s="11" t="s">
        <v>385</v>
      </c>
      <c r="F11" s="1"/>
    </row>
    <row r="12" spans="1:6" ht="12.75">
      <c r="A12" s="1"/>
      <c r="B12" s="5">
        <v>1</v>
      </c>
      <c r="C12" s="5">
        <v>2</v>
      </c>
      <c r="D12" s="5">
        <v>3</v>
      </c>
      <c r="E12" s="5">
        <v>4</v>
      </c>
      <c r="F12" s="1"/>
    </row>
    <row r="13" spans="1:6" ht="15" customHeight="1">
      <c r="A13" s="1"/>
      <c r="B13" s="5" t="s">
        <v>539</v>
      </c>
      <c r="C13" s="12" t="s">
        <v>6</v>
      </c>
      <c r="D13" s="667">
        <f>SUM(D14:D15)</f>
        <v>0</v>
      </c>
      <c r="E13" s="667">
        <f>SUM(E14:E15)</f>
        <v>0</v>
      </c>
      <c r="F13" s="1"/>
    </row>
    <row r="14" spans="1:6" ht="15" customHeight="1">
      <c r="A14" s="1"/>
      <c r="B14" s="5" t="s">
        <v>621</v>
      </c>
      <c r="C14" s="12" t="s">
        <v>7</v>
      </c>
      <c r="D14" s="12"/>
      <c r="E14" s="12"/>
      <c r="F14" s="1"/>
    </row>
    <row r="15" spans="1:6" ht="15" customHeight="1">
      <c r="A15" s="1"/>
      <c r="B15" s="5" t="s">
        <v>622</v>
      </c>
      <c r="C15" s="7" t="s">
        <v>8</v>
      </c>
      <c r="D15" s="12"/>
      <c r="E15" s="12"/>
      <c r="F15" s="1"/>
    </row>
    <row r="16" spans="1:6" ht="15" customHeight="1">
      <c r="A16" s="1"/>
      <c r="B16" s="5" t="s">
        <v>540</v>
      </c>
      <c r="C16" s="7" t="s">
        <v>9</v>
      </c>
      <c r="D16" s="12"/>
      <c r="E16" s="12"/>
      <c r="F16" s="1"/>
    </row>
    <row r="17" spans="1:6" ht="15" customHeight="1">
      <c r="A17" s="1"/>
      <c r="B17" s="5" t="s">
        <v>541</v>
      </c>
      <c r="C17" s="12" t="s">
        <v>10</v>
      </c>
      <c r="D17" s="12"/>
      <c r="E17" s="12"/>
      <c r="F17" s="1"/>
    </row>
    <row r="18" spans="1:6" ht="15" customHeight="1">
      <c r="A18" s="1"/>
      <c r="B18" s="5" t="s">
        <v>542</v>
      </c>
      <c r="C18" s="12" t="s">
        <v>386</v>
      </c>
      <c r="D18" s="667">
        <f>SUM(D13,D16,D17)</f>
        <v>0</v>
      </c>
      <c r="E18" s="667">
        <f>SUM(E13,E16,E17)</f>
        <v>0</v>
      </c>
      <c r="F18" s="1"/>
    </row>
    <row r="19" spans="1:6" ht="6" customHeight="1">
      <c r="A19" s="1159"/>
      <c r="B19" s="1159"/>
      <c r="C19" s="1159"/>
      <c r="D19" s="1159"/>
      <c r="E19" s="1159"/>
      <c r="F19" s="1"/>
    </row>
    <row r="21" spans="1:4" s="155" customFormat="1" ht="12.75">
      <c r="A21" s="155" t="s">
        <v>85</v>
      </c>
      <c r="D21" s="268"/>
    </row>
    <row r="22" s="155" customFormat="1" ht="12.75">
      <c r="D22" s="269" t="s">
        <v>89</v>
      </c>
    </row>
  </sheetData>
  <sheetProtection/>
  <mergeCells count="5">
    <mergeCell ref="A5:E5"/>
    <mergeCell ref="A9:E9"/>
    <mergeCell ref="A19:E19"/>
    <mergeCell ref="B6:G6"/>
    <mergeCell ref="B7:G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35"/>
  <sheetViews>
    <sheetView showGridLines="0" zoomScaleSheetLayoutView="100" zoomScalePageLayoutView="0" workbookViewId="0" topLeftCell="A19">
      <selection activeCell="O23" sqref="O23"/>
    </sheetView>
  </sheetViews>
  <sheetFormatPr defaultColWidth="9.140625" defaultRowHeight="12.75"/>
  <cols>
    <col min="1" max="1" width="4.8515625" style="205" customWidth="1"/>
    <col min="2" max="2" width="27.140625" style="205" customWidth="1"/>
    <col min="3" max="3" width="13.140625" style="205" customWidth="1"/>
    <col min="4" max="4" width="12.421875" style="205" customWidth="1"/>
    <col min="5" max="5" width="10.8515625" style="205" customWidth="1"/>
    <col min="6" max="6" width="15.28125" style="205" customWidth="1"/>
    <col min="7" max="7" width="12.00390625" style="205" customWidth="1"/>
    <col min="8" max="8" width="12.421875" style="205" customWidth="1"/>
    <col min="9" max="9" width="0.13671875" style="205" customWidth="1"/>
    <col min="10" max="16384" width="9.140625" style="205" customWidth="1"/>
  </cols>
  <sheetData>
    <row r="1" spans="1:8" ht="11.25" customHeight="1">
      <c r="A1" s="1"/>
      <c r="B1" s="1"/>
      <c r="C1" s="1"/>
      <c r="D1" s="1"/>
      <c r="E1" s="1" t="s">
        <v>11</v>
      </c>
      <c r="F1" s="1"/>
      <c r="G1" s="1"/>
      <c r="H1" s="1"/>
    </row>
    <row r="2" spans="1:8" ht="11.25" customHeight="1">
      <c r="A2" s="1"/>
      <c r="B2" s="1"/>
      <c r="C2" s="1"/>
      <c r="D2" s="1"/>
      <c r="E2" s="1" t="s">
        <v>12</v>
      </c>
      <c r="F2" s="1"/>
      <c r="G2" s="1"/>
      <c r="H2" s="1"/>
    </row>
    <row r="3" spans="1:8" ht="11.25" customHeight="1">
      <c r="A3" s="1"/>
      <c r="B3" s="1"/>
      <c r="C3" s="1"/>
      <c r="D3" s="1"/>
      <c r="E3" s="1" t="s">
        <v>13</v>
      </c>
      <c r="F3" s="1"/>
      <c r="G3" s="1"/>
      <c r="H3" s="1"/>
    </row>
    <row r="4" spans="1:8" ht="30" customHeight="1">
      <c r="A4" s="800" t="s">
        <v>102</v>
      </c>
      <c r="B4" s="800"/>
      <c r="C4" s="800"/>
      <c r="D4" s="800"/>
      <c r="E4" s="800"/>
      <c r="F4" s="800"/>
      <c r="G4" s="800"/>
      <c r="H4" s="800"/>
    </row>
    <row r="5" spans="2:8" s="318" customFormat="1" ht="21" customHeight="1">
      <c r="B5" s="1151"/>
      <c r="C5" s="1151"/>
      <c r="D5" s="1151"/>
      <c r="E5" s="1151"/>
      <c r="F5" s="1151"/>
      <c r="G5" s="1151"/>
      <c r="H5" s="325"/>
    </row>
    <row r="6" spans="2:7" s="127" customFormat="1" ht="12.75">
      <c r="B6" s="1064" t="s">
        <v>700</v>
      </c>
      <c r="C6" s="1064"/>
      <c r="D6" s="1064"/>
      <c r="E6" s="1064"/>
      <c r="F6" s="1064"/>
      <c r="G6" s="1064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158" t="s">
        <v>14</v>
      </c>
      <c r="B8" s="1158"/>
      <c r="C8" s="1159"/>
      <c r="D8" s="1159"/>
      <c r="E8" s="1159"/>
      <c r="F8" s="1159"/>
      <c r="G8" s="1159"/>
      <c r="H8" s="1159"/>
    </row>
    <row r="9" spans="1:8" ht="12.75">
      <c r="A9" s="298"/>
      <c r="B9" s="298"/>
      <c r="C9" s="16"/>
      <c r="D9" s="16"/>
      <c r="E9" s="16"/>
      <c r="F9" s="16"/>
      <c r="G9" s="16"/>
      <c r="H9" s="16"/>
    </row>
    <row r="10" spans="1:8" ht="12.75">
      <c r="A10" s="1110" t="s">
        <v>450</v>
      </c>
      <c r="B10" s="853" t="s">
        <v>509</v>
      </c>
      <c r="C10" s="1110" t="s">
        <v>15</v>
      </c>
      <c r="D10" s="1000" t="s">
        <v>103</v>
      </c>
      <c r="E10" s="1000"/>
      <c r="F10" s="1000"/>
      <c r="G10" s="1000"/>
      <c r="H10" s="1110" t="s">
        <v>16</v>
      </c>
    </row>
    <row r="11" spans="1:10" ht="153">
      <c r="A11" s="1110"/>
      <c r="B11" s="854"/>
      <c r="C11" s="1110"/>
      <c r="D11" s="27" t="s">
        <v>17</v>
      </c>
      <c r="E11" s="27" t="s">
        <v>18</v>
      </c>
      <c r="F11" s="27" t="s">
        <v>19</v>
      </c>
      <c r="G11" s="27" t="s">
        <v>20</v>
      </c>
      <c r="H11" s="1110"/>
      <c r="I11" s="328"/>
      <c r="J11" s="328"/>
    </row>
    <row r="12" spans="1:10" ht="12.75">
      <c r="A12" s="38">
        <v>1</v>
      </c>
      <c r="B12" s="210">
        <v>2</v>
      </c>
      <c r="C12" s="37">
        <v>3</v>
      </c>
      <c r="D12" s="28">
        <v>4</v>
      </c>
      <c r="E12" s="28">
        <v>5</v>
      </c>
      <c r="F12" s="28">
        <v>6</v>
      </c>
      <c r="G12" s="28" t="s">
        <v>21</v>
      </c>
      <c r="H12" s="37">
        <v>8</v>
      </c>
      <c r="I12" s="328"/>
      <c r="J12" s="328"/>
    </row>
    <row r="13" spans="1:8" ht="36" customHeight="1">
      <c r="A13" s="329" t="s">
        <v>531</v>
      </c>
      <c r="B13" s="251" t="s">
        <v>22</v>
      </c>
      <c r="C13" s="327"/>
      <c r="D13" s="327"/>
      <c r="E13" s="327" t="s">
        <v>387</v>
      </c>
      <c r="F13" s="327"/>
      <c r="G13" s="327"/>
      <c r="H13" s="327"/>
    </row>
    <row r="14" spans="1:8" ht="15" customHeight="1">
      <c r="A14" s="199" t="s">
        <v>539</v>
      </c>
      <c r="B14" s="251" t="s">
        <v>23</v>
      </c>
      <c r="C14" s="327"/>
      <c r="D14" s="327"/>
      <c r="E14" s="327"/>
      <c r="F14" s="327"/>
      <c r="G14" s="327"/>
      <c r="H14" s="327"/>
    </row>
    <row r="15" spans="1:8" ht="15" customHeight="1">
      <c r="A15" s="199" t="s">
        <v>621</v>
      </c>
      <c r="B15" s="330" t="s">
        <v>24</v>
      </c>
      <c r="C15" s="327"/>
      <c r="D15" s="327"/>
      <c r="E15" s="327"/>
      <c r="F15" s="327"/>
      <c r="G15" s="327"/>
      <c r="H15" s="327"/>
    </row>
    <row r="16" spans="1:8" ht="25.5" customHeight="1">
      <c r="A16" s="199" t="s">
        <v>622</v>
      </c>
      <c r="B16" s="330" t="s">
        <v>25</v>
      </c>
      <c r="C16" s="327"/>
      <c r="D16" s="327"/>
      <c r="E16" s="327"/>
      <c r="F16" s="327"/>
      <c r="G16" s="327"/>
      <c r="H16" s="327"/>
    </row>
    <row r="17" spans="1:8" ht="15" customHeight="1">
      <c r="A17" s="329" t="s">
        <v>540</v>
      </c>
      <c r="B17" s="251" t="s">
        <v>26</v>
      </c>
      <c r="C17" s="327"/>
      <c r="D17" s="327"/>
      <c r="E17" s="327"/>
      <c r="F17" s="327"/>
      <c r="G17" s="327"/>
      <c r="H17" s="327"/>
    </row>
    <row r="18" spans="1:8" ht="15" customHeight="1">
      <c r="A18" s="199" t="s">
        <v>624</v>
      </c>
      <c r="B18" s="330" t="s">
        <v>27</v>
      </c>
      <c r="C18" s="327"/>
      <c r="D18" s="327"/>
      <c r="E18" s="327"/>
      <c r="F18" s="327"/>
      <c r="G18" s="327"/>
      <c r="H18" s="327"/>
    </row>
    <row r="19" spans="1:8" ht="15" customHeight="1">
      <c r="A19" s="199" t="s">
        <v>630</v>
      </c>
      <c r="B19" s="330" t="s">
        <v>28</v>
      </c>
      <c r="C19" s="327"/>
      <c r="D19" s="327"/>
      <c r="E19" s="327"/>
      <c r="F19" s="327"/>
      <c r="G19" s="327"/>
      <c r="H19" s="327"/>
    </row>
    <row r="20" spans="1:8" ht="15" customHeight="1">
      <c r="A20" s="329" t="s">
        <v>541</v>
      </c>
      <c r="B20" s="251" t="s">
        <v>29</v>
      </c>
      <c r="C20" s="327"/>
      <c r="D20" s="327"/>
      <c r="E20" s="327"/>
      <c r="F20" s="327"/>
      <c r="G20" s="327"/>
      <c r="H20" s="327"/>
    </row>
    <row r="21" spans="1:8" ht="36" customHeight="1">
      <c r="A21" s="329" t="s">
        <v>460</v>
      </c>
      <c r="B21" s="251" t="s">
        <v>30</v>
      </c>
      <c r="C21" s="327"/>
      <c r="D21" s="327"/>
      <c r="E21" s="327"/>
      <c r="F21" s="327"/>
      <c r="G21" s="327"/>
      <c r="H21" s="327"/>
    </row>
    <row r="22" spans="1:8" ht="15" customHeight="1">
      <c r="A22" s="329" t="s">
        <v>542</v>
      </c>
      <c r="B22" s="251" t="s">
        <v>23</v>
      </c>
      <c r="C22" s="327"/>
      <c r="D22" s="327"/>
      <c r="E22" s="327"/>
      <c r="F22" s="327"/>
      <c r="G22" s="327"/>
      <c r="H22" s="327"/>
    </row>
    <row r="23" spans="1:8" ht="15" customHeight="1">
      <c r="A23" s="199" t="s">
        <v>628</v>
      </c>
      <c r="B23" s="330" t="s">
        <v>24</v>
      </c>
      <c r="C23" s="327"/>
      <c r="D23" s="327"/>
      <c r="E23" s="327"/>
      <c r="F23" s="327"/>
      <c r="G23" s="327"/>
      <c r="H23" s="327"/>
    </row>
    <row r="24" spans="1:8" ht="25.5" customHeight="1">
      <c r="A24" s="199" t="s">
        <v>629</v>
      </c>
      <c r="B24" s="330" t="s">
        <v>25</v>
      </c>
      <c r="C24" s="327"/>
      <c r="D24" s="327"/>
      <c r="E24" s="327"/>
      <c r="F24" s="327"/>
      <c r="G24" s="327"/>
      <c r="H24" s="327"/>
    </row>
    <row r="25" spans="1:8" ht="15.75" customHeight="1">
      <c r="A25" s="329" t="s">
        <v>543</v>
      </c>
      <c r="B25" s="251" t="s">
        <v>26</v>
      </c>
      <c r="C25" s="327"/>
      <c r="D25" s="327"/>
      <c r="E25" s="327"/>
      <c r="F25" s="327"/>
      <c r="G25" s="327"/>
      <c r="H25" s="327"/>
    </row>
    <row r="26" spans="1:8" ht="15.75" customHeight="1">
      <c r="A26" s="199" t="s">
        <v>831</v>
      </c>
      <c r="B26" s="330" t="s">
        <v>27</v>
      </c>
      <c r="C26" s="327"/>
      <c r="D26" s="327"/>
      <c r="E26" s="327"/>
      <c r="F26" s="327"/>
      <c r="G26" s="327"/>
      <c r="H26" s="327"/>
    </row>
    <row r="27" spans="1:8" ht="15.75" customHeight="1">
      <c r="A27" s="199" t="s">
        <v>830</v>
      </c>
      <c r="B27" s="330" t="s">
        <v>28</v>
      </c>
      <c r="C27" s="327"/>
      <c r="D27" s="327"/>
      <c r="E27" s="327"/>
      <c r="F27" s="327"/>
      <c r="G27" s="327"/>
      <c r="H27" s="327"/>
    </row>
    <row r="28" spans="1:8" ht="15.75" customHeight="1">
      <c r="A28" s="329" t="s">
        <v>773</v>
      </c>
      <c r="B28" s="251" t="s">
        <v>29</v>
      </c>
      <c r="C28" s="327"/>
      <c r="D28" s="327"/>
      <c r="E28" s="327"/>
      <c r="F28" s="327"/>
      <c r="G28" s="327"/>
      <c r="H28" s="327"/>
    </row>
    <row r="29" spans="1:8" ht="63.75" customHeight="1">
      <c r="A29" s="329" t="s">
        <v>471</v>
      </c>
      <c r="B29" s="331" t="s">
        <v>31</v>
      </c>
      <c r="C29" s="327"/>
      <c r="D29" s="327"/>
      <c r="E29" s="327"/>
      <c r="F29" s="327"/>
      <c r="G29" s="327"/>
      <c r="H29" s="327"/>
    </row>
    <row r="30" spans="1:8" ht="36.75" customHeight="1">
      <c r="A30" s="329" t="s">
        <v>487</v>
      </c>
      <c r="B30" s="251" t="s">
        <v>104</v>
      </c>
      <c r="C30" s="327"/>
      <c r="D30" s="327"/>
      <c r="E30" s="327"/>
      <c r="F30" s="327"/>
      <c r="G30" s="327"/>
      <c r="H30" s="327"/>
    </row>
    <row r="31" spans="1:8" ht="36.75" customHeight="1">
      <c r="A31" s="329" t="s">
        <v>489</v>
      </c>
      <c r="B31" s="171" t="s">
        <v>32</v>
      </c>
      <c r="C31" s="327"/>
      <c r="D31" s="327"/>
      <c r="E31" s="327"/>
      <c r="F31" s="327"/>
      <c r="G31" s="327"/>
      <c r="H31" s="327"/>
    </row>
    <row r="32" spans="1:8" ht="36.75" customHeight="1">
      <c r="A32" s="200" t="s">
        <v>522</v>
      </c>
      <c r="B32" s="251" t="s">
        <v>33</v>
      </c>
      <c r="C32" s="327"/>
      <c r="D32" s="327"/>
      <c r="E32" s="327"/>
      <c r="F32" s="327"/>
      <c r="G32" s="327"/>
      <c r="H32" s="327"/>
    </row>
    <row r="33" spans="1:8" ht="14.25" customHeight="1">
      <c r="A33" s="1160"/>
      <c r="B33" s="1160"/>
      <c r="C33" s="1160"/>
      <c r="D33" s="1160"/>
      <c r="E33" s="1160"/>
      <c r="F33" s="1160"/>
      <c r="G33" s="1160"/>
      <c r="H33" s="1160"/>
    </row>
    <row r="34" spans="1:5" s="155" customFormat="1" ht="12.75">
      <c r="A34" s="155" t="s">
        <v>85</v>
      </c>
      <c r="D34" s="268"/>
      <c r="E34" s="268"/>
    </row>
    <row r="35" s="155" customFormat="1" ht="12.75">
      <c r="D35" s="269" t="s">
        <v>89</v>
      </c>
    </row>
  </sheetData>
  <sheetProtection/>
  <mergeCells count="10">
    <mergeCell ref="A33:H33"/>
    <mergeCell ref="A4:H4"/>
    <mergeCell ref="A8:H8"/>
    <mergeCell ref="A10:A11"/>
    <mergeCell ref="B10:B11"/>
    <mergeCell ref="C10:C11"/>
    <mergeCell ref="D10:G10"/>
    <mergeCell ref="H10:H11"/>
    <mergeCell ref="B5:G5"/>
    <mergeCell ref="B6:G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1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36.8515625" style="1" customWidth="1"/>
    <col min="2" max="2" width="4.140625" style="1" customWidth="1"/>
    <col min="3" max="3" width="21.7109375" style="1" customWidth="1"/>
    <col min="4" max="4" width="21.421875" style="1" customWidth="1"/>
    <col min="5" max="16384" width="9.140625" style="1" customWidth="1"/>
  </cols>
  <sheetData>
    <row r="1" spans="2:4" ht="12.75">
      <c r="B1" s="205"/>
      <c r="D1" s="302" t="s">
        <v>34</v>
      </c>
    </row>
    <row r="2" spans="2:4" ht="12.75">
      <c r="B2" s="205"/>
      <c r="C2" s="205"/>
      <c r="D2" s="302" t="s">
        <v>982</v>
      </c>
    </row>
    <row r="3" spans="1:4" ht="30" customHeight="1">
      <c r="A3" s="1161" t="s">
        <v>105</v>
      </c>
      <c r="B3" s="1161"/>
      <c r="C3" s="1161"/>
      <c r="D3" s="1161"/>
    </row>
    <row r="4" spans="1:8" s="318" customFormat="1" ht="21" customHeight="1">
      <c r="A4" s="1151"/>
      <c r="B4" s="1151"/>
      <c r="C4" s="1151"/>
      <c r="D4" s="1151"/>
      <c r="E4" s="323"/>
      <c r="F4" s="323"/>
      <c r="G4" s="323"/>
      <c r="H4" s="325"/>
    </row>
    <row r="5" spans="1:7" s="127" customFormat="1" ht="12.75">
      <c r="A5" s="1064" t="s">
        <v>700</v>
      </c>
      <c r="B5" s="1064"/>
      <c r="C5" s="1064"/>
      <c r="D5" s="1064"/>
      <c r="E5" s="276"/>
      <c r="F5" s="276"/>
      <c r="G5" s="276"/>
    </row>
    <row r="6" spans="1:7" s="127" customFormat="1" ht="12.75">
      <c r="A6" s="295"/>
      <c r="B6" s="295"/>
      <c r="C6" s="295"/>
      <c r="D6" s="295"/>
      <c r="E6" s="276"/>
      <c r="F6" s="276"/>
      <c r="G6" s="276"/>
    </row>
    <row r="7" spans="1:4" ht="12.75" customHeight="1">
      <c r="A7" s="796" t="s">
        <v>111</v>
      </c>
      <c r="B7" s="796"/>
      <c r="C7" s="796"/>
      <c r="D7" s="796"/>
    </row>
    <row r="8" spans="1:4" ht="12.75">
      <c r="A8" s="1162"/>
      <c r="B8" s="1162"/>
      <c r="C8" s="1162"/>
      <c r="D8" s="1162"/>
    </row>
    <row r="9" spans="1:4" ht="12.75">
      <c r="A9" s="983" t="s">
        <v>421</v>
      </c>
      <c r="B9" s="983" t="s">
        <v>450</v>
      </c>
      <c r="C9" s="983" t="s">
        <v>661</v>
      </c>
      <c r="D9" s="983"/>
    </row>
    <row r="10" spans="1:4" ht="25.5">
      <c r="A10" s="983"/>
      <c r="B10" s="983"/>
      <c r="C10" s="11" t="s">
        <v>388</v>
      </c>
      <c r="D10" s="11" t="s">
        <v>389</v>
      </c>
    </row>
    <row r="11" spans="1:4" ht="12.75">
      <c r="A11" s="17">
        <v>1</v>
      </c>
      <c r="B11" s="6">
        <v>2</v>
      </c>
      <c r="C11" s="6">
        <v>3</v>
      </c>
      <c r="D11" s="6">
        <v>4</v>
      </c>
    </row>
    <row r="12" spans="1:4" ht="12.75">
      <c r="A12" s="7" t="s">
        <v>574</v>
      </c>
      <c r="B12" s="6">
        <v>1</v>
      </c>
      <c r="C12" s="334"/>
      <c r="D12" s="24"/>
    </row>
    <row r="13" spans="1:4" ht="12.75">
      <c r="A13" s="7" t="s">
        <v>575</v>
      </c>
      <c r="B13" s="6">
        <v>2</v>
      </c>
      <c r="C13" s="334"/>
      <c r="D13" s="24"/>
    </row>
    <row r="14" spans="1:4" ht="12.75">
      <c r="A14" s="7" t="s">
        <v>576</v>
      </c>
      <c r="B14" s="6">
        <v>3</v>
      </c>
      <c r="C14" s="334"/>
      <c r="D14" s="24"/>
    </row>
    <row r="15" spans="1:4" ht="25.5">
      <c r="A15" s="15" t="s">
        <v>390</v>
      </c>
      <c r="B15" s="6">
        <v>4</v>
      </c>
      <c r="C15" s="334"/>
      <c r="D15" s="13" t="s">
        <v>683</v>
      </c>
    </row>
    <row r="16" spans="1:4" ht="12.75">
      <c r="A16" s="7" t="s">
        <v>391</v>
      </c>
      <c r="B16" s="6">
        <v>5</v>
      </c>
      <c r="C16" s="334"/>
      <c r="D16" s="13" t="s">
        <v>683</v>
      </c>
    </row>
    <row r="17" spans="1:4" ht="25.5">
      <c r="A17" s="7" t="s">
        <v>392</v>
      </c>
      <c r="B17" s="6">
        <v>6</v>
      </c>
      <c r="C17" s="334"/>
      <c r="D17" s="24"/>
    </row>
    <row r="18" ht="12.75">
      <c r="A18" s="22" t="s">
        <v>393</v>
      </c>
    </row>
    <row r="20" spans="1:5" s="155" customFormat="1" ht="12.75">
      <c r="A20" s="155" t="s">
        <v>85</v>
      </c>
      <c r="C20" s="268"/>
      <c r="E20" s="269"/>
    </row>
    <row r="21" spans="3:6" s="155" customFormat="1" ht="12.75">
      <c r="C21" s="269" t="s">
        <v>89</v>
      </c>
      <c r="D21" s="269"/>
      <c r="E21" s="269"/>
      <c r="F21" s="269"/>
    </row>
    <row r="22" s="205" customFormat="1" ht="12.75"/>
  </sheetData>
  <sheetProtection/>
  <mergeCells count="8">
    <mergeCell ref="A5:D5"/>
    <mergeCell ref="A3:D3"/>
    <mergeCell ref="A9:A10"/>
    <mergeCell ref="B9:B10"/>
    <mergeCell ref="C9:D9"/>
    <mergeCell ref="A7:D7"/>
    <mergeCell ref="A8:D8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18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43.00390625" style="1" customWidth="1"/>
    <col min="2" max="3" width="19.421875" style="1" customWidth="1"/>
    <col min="4" max="16384" width="9.140625" style="1" customWidth="1"/>
  </cols>
  <sheetData>
    <row r="1" spans="2:3" ht="12.75">
      <c r="B1" s="205"/>
      <c r="C1" s="302" t="s">
        <v>34</v>
      </c>
    </row>
    <row r="2" spans="2:3" ht="12.75">
      <c r="B2" s="205"/>
      <c r="C2" s="302" t="s">
        <v>1005</v>
      </c>
    </row>
    <row r="3" spans="1:3" ht="12.75">
      <c r="A3" s="800" t="s">
        <v>354</v>
      </c>
      <c r="B3" s="808"/>
      <c r="C3" s="808"/>
    </row>
    <row r="4" spans="1:3" ht="12.75">
      <c r="A4" s="800" t="s">
        <v>353</v>
      </c>
      <c r="B4" s="808"/>
      <c r="C4" s="808"/>
    </row>
    <row r="5" spans="1:8" s="318" customFormat="1" ht="21" customHeight="1">
      <c r="A5" s="1151"/>
      <c r="B5" s="1151"/>
      <c r="C5" s="1151"/>
      <c r="D5" s="323"/>
      <c r="E5" s="323"/>
      <c r="F5" s="323"/>
      <c r="G5" s="323"/>
      <c r="H5" s="325"/>
    </row>
    <row r="6" spans="1:7" s="127" customFormat="1" ht="12.75">
      <c r="A6" s="1064" t="s">
        <v>700</v>
      </c>
      <c r="B6" s="1064"/>
      <c r="C6" s="1064"/>
      <c r="D6" s="276"/>
      <c r="E6" s="276"/>
      <c r="F6" s="276"/>
      <c r="G6" s="276"/>
    </row>
    <row r="7" spans="1:3" ht="12.75">
      <c r="A7" s="800"/>
      <c r="B7" s="808"/>
      <c r="C7" s="808"/>
    </row>
    <row r="8" spans="1:3" ht="12.75">
      <c r="A8" s="796" t="s">
        <v>112</v>
      </c>
      <c r="B8" s="1163"/>
      <c r="C8" s="1163"/>
    </row>
    <row r="9" ht="12.75">
      <c r="A9" s="16"/>
    </row>
    <row r="10" spans="1:3" ht="38.25">
      <c r="A10" s="335"/>
      <c r="B10" s="11" t="s">
        <v>661</v>
      </c>
      <c r="C10" s="11" t="s">
        <v>662</v>
      </c>
    </row>
    <row r="11" spans="1:3" ht="12.75">
      <c r="A11" s="6">
        <v>1</v>
      </c>
      <c r="B11" s="6">
        <v>2</v>
      </c>
      <c r="C11" s="6">
        <v>3</v>
      </c>
    </row>
    <row r="12" spans="1:3" ht="26.25" customHeight="1">
      <c r="A12" s="335" t="s">
        <v>394</v>
      </c>
      <c r="B12" s="335"/>
      <c r="C12" s="335"/>
    </row>
    <row r="13" spans="1:3" ht="26.25" customHeight="1">
      <c r="A13" s="335" t="s">
        <v>395</v>
      </c>
      <c r="B13" s="335"/>
      <c r="C13" s="335"/>
    </row>
    <row r="14" spans="1:3" ht="26.25" customHeight="1">
      <c r="A14" s="336" t="s">
        <v>396</v>
      </c>
      <c r="B14" s="335"/>
      <c r="C14" s="335"/>
    </row>
    <row r="17" spans="1:5" s="155" customFormat="1" ht="12.75">
      <c r="A17" s="155" t="s">
        <v>85</v>
      </c>
      <c r="B17" s="268"/>
      <c r="E17" s="269"/>
    </row>
    <row r="18" spans="2:6" s="155" customFormat="1" ht="12.75">
      <c r="B18" s="269" t="s">
        <v>89</v>
      </c>
      <c r="D18" s="269"/>
      <c r="E18" s="269"/>
      <c r="F18" s="269"/>
    </row>
  </sheetData>
  <sheetProtection/>
  <mergeCells count="6">
    <mergeCell ref="A8:C8"/>
    <mergeCell ref="A3:C3"/>
    <mergeCell ref="A4:C4"/>
    <mergeCell ref="A7:C7"/>
    <mergeCell ref="A5:C5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5"/>
  <sheetViews>
    <sheetView showGridLines="0" zoomScaleSheetLayoutView="100" zoomScalePageLayoutView="0" workbookViewId="0" topLeftCell="A7">
      <selection activeCell="O23" sqref="O23"/>
    </sheetView>
  </sheetViews>
  <sheetFormatPr defaultColWidth="9.140625" defaultRowHeight="12.75"/>
  <cols>
    <col min="1" max="1" width="37.57421875" style="23" customWidth="1"/>
    <col min="2" max="2" width="5.28125" style="23" customWidth="1"/>
    <col min="3" max="4" width="19.8515625" style="23" customWidth="1"/>
    <col min="5" max="16384" width="9.140625" style="23" customWidth="1"/>
  </cols>
  <sheetData>
    <row r="1" spans="1:4" ht="12.75">
      <c r="A1" s="211"/>
      <c r="B1" s="212"/>
      <c r="C1" s="212"/>
      <c r="D1" s="213" t="s">
        <v>34</v>
      </c>
    </row>
    <row r="2" spans="1:4" ht="12.75">
      <c r="A2" s="211"/>
      <c r="B2" s="212"/>
      <c r="C2" s="212"/>
      <c r="D2" s="213" t="s">
        <v>35</v>
      </c>
    </row>
    <row r="3" spans="1:4" s="124" customFormat="1" ht="12.75">
      <c r="A3" s="800" t="s">
        <v>355</v>
      </c>
      <c r="B3" s="800"/>
      <c r="C3" s="800"/>
      <c r="D3" s="800"/>
    </row>
    <row r="4" spans="1:4" s="124" customFormat="1" ht="12.75">
      <c r="A4" s="800" t="s">
        <v>356</v>
      </c>
      <c r="B4" s="800"/>
      <c r="C4" s="800"/>
      <c r="D4" s="800"/>
    </row>
    <row r="5" spans="1:4" s="124" customFormat="1" ht="12.75">
      <c r="A5" s="800" t="s">
        <v>407</v>
      </c>
      <c r="B5" s="800"/>
      <c r="C5" s="800"/>
      <c r="D5" s="800"/>
    </row>
    <row r="6" spans="1:8" s="318" customFormat="1" ht="21" customHeight="1">
      <c r="A6" s="1151"/>
      <c r="B6" s="1151"/>
      <c r="C6" s="1151"/>
      <c r="D6" s="1151"/>
      <c r="E6" s="323"/>
      <c r="F6" s="323"/>
      <c r="G6" s="323"/>
      <c r="H6" s="325"/>
    </row>
    <row r="7" spans="1:7" s="127" customFormat="1" ht="12.75">
      <c r="A7" s="1154" t="s">
        <v>700</v>
      </c>
      <c r="B7" s="1154"/>
      <c r="C7" s="1154"/>
      <c r="D7" s="1154"/>
      <c r="E7" s="276"/>
      <c r="F7" s="276"/>
      <c r="G7" s="276"/>
    </row>
    <row r="8" spans="1:4" ht="12.75">
      <c r="A8" s="808"/>
      <c r="B8" s="808"/>
      <c r="C8" s="808"/>
      <c r="D8" s="808"/>
    </row>
    <row r="9" spans="1:4" ht="24.75" customHeight="1">
      <c r="A9" s="796" t="s">
        <v>113</v>
      </c>
      <c r="B9" s="796"/>
      <c r="C9" s="796"/>
      <c r="D9" s="796"/>
    </row>
    <row r="10" spans="1:4" ht="12.75">
      <c r="A10" s="808"/>
      <c r="B10" s="808"/>
      <c r="C10" s="808"/>
      <c r="D10" s="808"/>
    </row>
    <row r="11" spans="1:4" ht="32.25" customHeight="1">
      <c r="A11" s="983" t="s">
        <v>421</v>
      </c>
      <c r="B11" s="983" t="s">
        <v>450</v>
      </c>
      <c r="C11" s="983" t="s">
        <v>661</v>
      </c>
      <c r="D11" s="983"/>
    </row>
    <row r="12" spans="1:4" ht="32.25" customHeight="1">
      <c r="A12" s="983"/>
      <c r="B12" s="983"/>
      <c r="C12" s="11" t="s">
        <v>388</v>
      </c>
      <c r="D12" s="11" t="s">
        <v>397</v>
      </c>
    </row>
    <row r="13" spans="1:4" ht="12.75">
      <c r="A13" s="17">
        <v>1</v>
      </c>
      <c r="B13" s="5">
        <v>2</v>
      </c>
      <c r="C13" s="5">
        <v>3</v>
      </c>
      <c r="D13" s="6">
        <v>4</v>
      </c>
    </row>
    <row r="14" spans="1:4" ht="18" customHeight="1">
      <c r="A14" s="7" t="s">
        <v>574</v>
      </c>
      <c r="B14" s="5">
        <v>1</v>
      </c>
      <c r="C14" s="18"/>
      <c r="D14" s="24"/>
    </row>
    <row r="15" spans="1:4" ht="18" customHeight="1">
      <c r="A15" s="7" t="s">
        <v>575</v>
      </c>
      <c r="B15" s="5">
        <v>2</v>
      </c>
      <c r="C15" s="18"/>
      <c r="D15" s="24"/>
    </row>
    <row r="16" spans="1:4" ht="18" customHeight="1">
      <c r="A16" s="7" t="s">
        <v>576</v>
      </c>
      <c r="B16" s="5">
        <v>3</v>
      </c>
      <c r="C16" s="18"/>
      <c r="D16" s="24"/>
    </row>
    <row r="17" spans="1:4" ht="26.25" customHeight="1">
      <c r="A17" s="15" t="s">
        <v>398</v>
      </c>
      <c r="B17" s="5">
        <v>4</v>
      </c>
      <c r="C17" s="18"/>
      <c r="D17" s="13" t="s">
        <v>683</v>
      </c>
    </row>
    <row r="18" spans="1:4" ht="18" customHeight="1">
      <c r="A18" s="7" t="s">
        <v>399</v>
      </c>
      <c r="B18" s="5">
        <v>5</v>
      </c>
      <c r="C18" s="18"/>
      <c r="D18" s="13" t="s">
        <v>683</v>
      </c>
    </row>
    <row r="19" spans="1:4" ht="26.25" customHeight="1">
      <c r="A19" s="7" t="s">
        <v>400</v>
      </c>
      <c r="B19" s="5">
        <v>6</v>
      </c>
      <c r="C19" s="18"/>
      <c r="D19" s="13" t="s">
        <v>683</v>
      </c>
    </row>
    <row r="20" spans="1:4" ht="18" customHeight="1">
      <c r="A20" s="7" t="s">
        <v>401</v>
      </c>
      <c r="B20" s="5">
        <v>7</v>
      </c>
      <c r="C20" s="18"/>
      <c r="D20" s="13" t="s">
        <v>683</v>
      </c>
    </row>
    <row r="21" spans="1:4" ht="26.25" customHeight="1">
      <c r="A21" s="7" t="s">
        <v>402</v>
      </c>
      <c r="B21" s="5">
        <v>8</v>
      </c>
      <c r="C21" s="18"/>
      <c r="D21" s="24"/>
    </row>
    <row r="22" spans="1:4" ht="12.75">
      <c r="A22" s="22" t="s">
        <v>393</v>
      </c>
      <c r="B22" s="21"/>
      <c r="C22" s="21"/>
      <c r="D22" s="21"/>
    </row>
    <row r="24" spans="1:5" s="155" customFormat="1" ht="12.75">
      <c r="A24" s="155" t="s">
        <v>85</v>
      </c>
      <c r="B24" s="268"/>
      <c r="C24" s="268"/>
      <c r="E24" s="269"/>
    </row>
    <row r="25" spans="2:6" s="155" customFormat="1" ht="12.75">
      <c r="B25" s="269" t="s">
        <v>89</v>
      </c>
      <c r="D25" s="269"/>
      <c r="E25" s="269"/>
      <c r="F25" s="269"/>
    </row>
  </sheetData>
  <sheetProtection/>
  <mergeCells count="11">
    <mergeCell ref="A11:A12"/>
    <mergeCell ref="B11:B12"/>
    <mergeCell ref="C11:D11"/>
    <mergeCell ref="A8:D8"/>
    <mergeCell ref="A9:D9"/>
    <mergeCell ref="A3:D3"/>
    <mergeCell ref="A4:D4"/>
    <mergeCell ref="A5:D5"/>
    <mergeCell ref="A10:D10"/>
    <mergeCell ref="A6:D6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50.57421875" style="1" customWidth="1"/>
    <col min="2" max="2" width="33.8515625" style="1" customWidth="1"/>
    <col min="3" max="16384" width="9.140625" style="1" customWidth="1"/>
  </cols>
  <sheetData>
    <row r="1" spans="2:3" ht="12.75">
      <c r="B1" s="302" t="s">
        <v>34</v>
      </c>
      <c r="C1" s="205"/>
    </row>
    <row r="2" spans="2:3" ht="12.75">
      <c r="B2" s="302" t="s">
        <v>36</v>
      </c>
      <c r="C2" s="205"/>
    </row>
    <row r="3" spans="1:2" ht="12.75" customHeight="1">
      <c r="A3" s="800" t="s">
        <v>419</v>
      </c>
      <c r="B3" s="800"/>
    </row>
    <row r="4" spans="1:2" ht="12.75" customHeight="1">
      <c r="A4" s="800" t="s">
        <v>420</v>
      </c>
      <c r="B4" s="800"/>
    </row>
    <row r="5" spans="1:2" ht="12.75" customHeight="1">
      <c r="A5" s="800" t="s">
        <v>418</v>
      </c>
      <c r="B5" s="800"/>
    </row>
    <row r="6" spans="1:8" s="318" customFormat="1" ht="21" customHeight="1">
      <c r="A6" s="1151"/>
      <c r="B6" s="1151"/>
      <c r="C6" s="323"/>
      <c r="D6" s="323"/>
      <c r="E6" s="323"/>
      <c r="F6" s="323"/>
      <c r="G6" s="323"/>
      <c r="H6" s="325"/>
    </row>
    <row r="7" spans="1:7" s="127" customFormat="1" ht="12.75">
      <c r="A7" s="1064" t="s">
        <v>700</v>
      </c>
      <c r="B7" s="1064"/>
      <c r="C7" s="276"/>
      <c r="D7" s="276"/>
      <c r="E7" s="276"/>
      <c r="F7" s="276"/>
      <c r="G7" s="276"/>
    </row>
    <row r="8" spans="1:2" ht="12.75">
      <c r="A8" s="808"/>
      <c r="B8" s="808"/>
    </row>
    <row r="9" spans="1:2" ht="28.5" customHeight="1">
      <c r="A9" s="796" t="s">
        <v>114</v>
      </c>
      <c r="B9" s="796"/>
    </row>
    <row r="11" spans="1:2" ht="42.75" customHeight="1">
      <c r="A11" s="10" t="s">
        <v>421</v>
      </c>
      <c r="B11" s="11" t="s">
        <v>422</v>
      </c>
    </row>
    <row r="12" spans="1:2" ht="12.75">
      <c r="A12" s="5">
        <v>1</v>
      </c>
      <c r="B12" s="5">
        <v>2</v>
      </c>
    </row>
    <row r="13" spans="1:2" ht="19.5" customHeight="1">
      <c r="A13" s="12" t="s">
        <v>574</v>
      </c>
      <c r="B13" s="377"/>
    </row>
    <row r="14" spans="1:2" ht="19.5" customHeight="1">
      <c r="A14" s="12" t="s">
        <v>575</v>
      </c>
      <c r="B14" s="377"/>
    </row>
    <row r="15" spans="1:2" ht="19.5" customHeight="1">
      <c r="A15" s="12" t="s">
        <v>576</v>
      </c>
      <c r="B15" s="377"/>
    </row>
    <row r="16" spans="1:2" ht="19.5" customHeight="1">
      <c r="A16" s="19" t="s">
        <v>538</v>
      </c>
      <c r="B16" s="350">
        <f>SUM(B13:B15)</f>
        <v>0</v>
      </c>
    </row>
    <row r="19" spans="1:5" s="155" customFormat="1" ht="12.75">
      <c r="A19" s="155" t="s">
        <v>85</v>
      </c>
      <c r="B19" s="268"/>
      <c r="C19" s="269"/>
      <c r="E19" s="269"/>
    </row>
    <row r="20" spans="2:6" s="155" customFormat="1" ht="12.75">
      <c r="B20" s="269" t="s">
        <v>89</v>
      </c>
      <c r="D20" s="269"/>
      <c r="E20" s="269"/>
      <c r="F20" s="269"/>
    </row>
  </sheetData>
  <sheetProtection/>
  <mergeCells count="7">
    <mergeCell ref="A6:B6"/>
    <mergeCell ref="A9:B9"/>
    <mergeCell ref="A3:B3"/>
    <mergeCell ref="A4:B4"/>
    <mergeCell ref="A5:B5"/>
    <mergeCell ref="A8:B8"/>
    <mergeCell ref="A7:B7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&amp;C&amp;P iš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50.140625" style="1" customWidth="1"/>
    <col min="2" max="2" width="37.8515625" style="1" customWidth="1"/>
    <col min="3" max="16384" width="9.140625" style="1" customWidth="1"/>
  </cols>
  <sheetData>
    <row r="1" spans="1:3" ht="12.75">
      <c r="A1" s="332"/>
      <c r="B1" s="213" t="s">
        <v>34</v>
      </c>
      <c r="C1" s="333"/>
    </row>
    <row r="2" spans="1:3" ht="12.75">
      <c r="A2" s="332"/>
      <c r="B2" s="213" t="s">
        <v>37</v>
      </c>
      <c r="C2" s="333"/>
    </row>
    <row r="3" spans="1:2" ht="12.75">
      <c r="A3" s="800" t="s">
        <v>423</v>
      </c>
      <c r="B3" s="800"/>
    </row>
    <row r="4" spans="1:2" ht="12.75">
      <c r="A4" s="800" t="s">
        <v>424</v>
      </c>
      <c r="B4" s="800"/>
    </row>
    <row r="5" spans="1:2" ht="12.75">
      <c r="A5" s="800" t="s">
        <v>410</v>
      </c>
      <c r="B5" s="800"/>
    </row>
    <row r="6" spans="1:8" s="318" customFormat="1" ht="21" customHeight="1">
      <c r="A6" s="1151"/>
      <c r="B6" s="1151"/>
      <c r="C6" s="323"/>
      <c r="D6" s="323"/>
      <c r="E6" s="323"/>
      <c r="F6" s="323"/>
      <c r="G6" s="323"/>
      <c r="H6" s="325"/>
    </row>
    <row r="7" spans="1:7" s="127" customFormat="1" ht="12.75">
      <c r="A7" s="1064" t="s">
        <v>700</v>
      </c>
      <c r="B7" s="1064"/>
      <c r="C7" s="276"/>
      <c r="D7" s="276"/>
      <c r="E7" s="276"/>
      <c r="F7" s="276"/>
      <c r="G7" s="276"/>
    </row>
    <row r="8" spans="1:2" ht="12.75">
      <c r="A8" s="808"/>
      <c r="B8" s="808"/>
    </row>
    <row r="9" spans="1:2" ht="36.75" customHeight="1">
      <c r="A9" s="796" t="s">
        <v>115</v>
      </c>
      <c r="B9" s="796"/>
    </row>
    <row r="10" spans="1:2" ht="12.75">
      <c r="A10" s="808"/>
      <c r="B10" s="808"/>
    </row>
    <row r="11" spans="1:2" ht="25.5">
      <c r="A11" s="10" t="s">
        <v>421</v>
      </c>
      <c r="B11" s="11" t="s">
        <v>425</v>
      </c>
    </row>
    <row r="12" spans="1:2" ht="12.75">
      <c r="A12" s="5">
        <v>1</v>
      </c>
      <c r="B12" s="5">
        <v>2</v>
      </c>
    </row>
    <row r="13" spans="1:2" ht="15" customHeight="1">
      <c r="A13" s="12" t="s">
        <v>574</v>
      </c>
      <c r="B13" s="18"/>
    </row>
    <row r="14" spans="1:2" ht="15" customHeight="1">
      <c r="A14" s="12" t="s">
        <v>575</v>
      </c>
      <c r="B14" s="18"/>
    </row>
    <row r="15" spans="1:2" ht="15" customHeight="1">
      <c r="A15" s="12" t="s">
        <v>576</v>
      </c>
      <c r="B15" s="18"/>
    </row>
    <row r="16" spans="1:2" ht="15" customHeight="1">
      <c r="A16" s="19" t="s">
        <v>538</v>
      </c>
      <c r="B16" s="18"/>
    </row>
    <row r="18" spans="1:5" s="155" customFormat="1" ht="12.75">
      <c r="A18" s="155" t="s">
        <v>85</v>
      </c>
      <c r="B18" s="268"/>
      <c r="C18" s="269"/>
      <c r="E18" s="269"/>
    </row>
    <row r="19" spans="2:6" s="155" customFormat="1" ht="12.75">
      <c r="B19" s="269" t="s">
        <v>89</v>
      </c>
      <c r="D19" s="269"/>
      <c r="E19" s="269"/>
      <c r="F19" s="269"/>
    </row>
  </sheetData>
  <sheetProtection/>
  <mergeCells count="8">
    <mergeCell ref="A3:B3"/>
    <mergeCell ref="A4:B4"/>
    <mergeCell ref="A5:B5"/>
    <mergeCell ref="A10:B10"/>
    <mergeCell ref="A8:B8"/>
    <mergeCell ref="A9:B9"/>
    <mergeCell ref="A6:B6"/>
    <mergeCell ref="A7:B7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showGridLines="0" zoomScaleSheetLayoutView="100" zoomScalePageLayoutView="0" workbookViewId="0" topLeftCell="A43">
      <selection activeCell="G14" sqref="G14:I14"/>
    </sheetView>
  </sheetViews>
  <sheetFormatPr defaultColWidth="9.140625" defaultRowHeight="12.75"/>
  <cols>
    <col min="1" max="1" width="5.140625" style="92" customWidth="1"/>
    <col min="2" max="3" width="1.28515625" style="94" customWidth="1"/>
    <col min="4" max="4" width="2.7109375" style="94" customWidth="1"/>
    <col min="5" max="5" width="27.7109375" style="94" customWidth="1"/>
    <col min="6" max="6" width="7.28125" style="93" customWidth="1"/>
    <col min="7" max="7" width="11.57421875" style="92" customWidth="1"/>
    <col min="8" max="8" width="8.00390625" style="92" customWidth="1"/>
    <col min="9" max="9" width="10.57421875" style="92" customWidth="1"/>
    <col min="10" max="10" width="11.421875" style="92" customWidth="1"/>
    <col min="11" max="11" width="8.00390625" style="92" customWidth="1"/>
    <col min="12" max="12" width="9.140625" style="300" customWidth="1"/>
    <col min="13" max="13" width="5.28125" style="723" customWidth="1"/>
    <col min="14" max="16384" width="9.140625" style="92" customWidth="1"/>
  </cols>
  <sheetData>
    <row r="1" spans="7:11" ht="12.75">
      <c r="G1" s="107"/>
      <c r="H1" s="108" t="s">
        <v>820</v>
      </c>
      <c r="I1" s="107"/>
      <c r="J1" s="107"/>
      <c r="K1" s="107"/>
    </row>
    <row r="2" spans="7:11" ht="12.75">
      <c r="G2" s="107"/>
      <c r="H2" s="108" t="s">
        <v>701</v>
      </c>
      <c r="I2" s="107"/>
      <c r="J2" s="107"/>
      <c r="K2" s="107"/>
    </row>
    <row r="4" spans="1:13" ht="12.75" customHeight="1">
      <c r="A4" s="858" t="s">
        <v>819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684"/>
    </row>
    <row r="5" spans="1:13" ht="12.75">
      <c r="A5" s="858"/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684"/>
    </row>
    <row r="6" spans="2:11" ht="12.75" customHeight="1">
      <c r="B6" s="265"/>
      <c r="C6" s="265"/>
      <c r="D6" s="265"/>
      <c r="E6" s="805" t="s">
        <v>838</v>
      </c>
      <c r="F6" s="805"/>
      <c r="G6" s="805"/>
      <c r="H6" s="805"/>
      <c r="I6" s="805"/>
      <c r="J6" s="372"/>
      <c r="K6" s="372"/>
    </row>
    <row r="7" spans="2:11" ht="12.75" customHeight="1">
      <c r="B7" s="266"/>
      <c r="C7" s="266"/>
      <c r="D7" s="266"/>
      <c r="E7" s="872" t="s">
        <v>700</v>
      </c>
      <c r="F7" s="872"/>
      <c r="G7" s="872"/>
      <c r="H7" s="872"/>
      <c r="I7" s="872"/>
      <c r="J7" s="872"/>
      <c r="K7" s="872"/>
    </row>
    <row r="8" spans="2:11" ht="12.75" customHeight="1">
      <c r="B8" s="265"/>
      <c r="C8" s="265"/>
      <c r="D8" s="265"/>
      <c r="E8" s="873" t="s">
        <v>845</v>
      </c>
      <c r="F8" s="873"/>
      <c r="G8" s="873"/>
      <c r="H8" s="873"/>
      <c r="I8" s="873"/>
      <c r="J8" s="873"/>
      <c r="K8" s="873"/>
    </row>
    <row r="9" spans="2:11" ht="12.75" customHeight="1">
      <c r="B9" s="267"/>
      <c r="C9" s="267"/>
      <c r="D9" s="267"/>
      <c r="E9" s="874" t="s">
        <v>818</v>
      </c>
      <c r="F9" s="874"/>
      <c r="G9" s="874"/>
      <c r="H9" s="874"/>
      <c r="I9" s="874"/>
      <c r="J9" s="874"/>
      <c r="K9" s="874"/>
    </row>
    <row r="10" spans="1:11" ht="12.7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</row>
    <row r="11" spans="1:6" ht="12.75">
      <c r="A11" s="875"/>
      <c r="B11" s="876"/>
      <c r="C11" s="876"/>
      <c r="D11" s="876"/>
      <c r="E11" s="876"/>
      <c r="F11" s="876"/>
    </row>
    <row r="12" spans="2:11" ht="12.75" customHeight="1">
      <c r="B12" s="106"/>
      <c r="C12" s="106"/>
      <c r="D12" s="106"/>
      <c r="E12" s="106"/>
      <c r="F12" s="106"/>
      <c r="G12" s="858" t="s">
        <v>428</v>
      </c>
      <c r="H12" s="858"/>
      <c r="I12" s="858"/>
      <c r="J12" s="106"/>
      <c r="K12" s="106"/>
    </row>
    <row r="13" spans="2:11" ht="12.75" customHeight="1">
      <c r="B13" s="106"/>
      <c r="C13" s="106"/>
      <c r="D13" s="106"/>
      <c r="E13" s="106"/>
      <c r="F13" s="106"/>
      <c r="G13" s="858" t="s">
        <v>934</v>
      </c>
      <c r="H13" s="858"/>
      <c r="I13" s="858"/>
      <c r="J13" s="106"/>
      <c r="K13" s="106"/>
    </row>
    <row r="14" spans="2:11" ht="12.75" customHeight="1">
      <c r="B14" s="265"/>
      <c r="C14" s="265"/>
      <c r="D14" s="265"/>
      <c r="E14" s="265"/>
      <c r="F14" s="265"/>
      <c r="G14" s="861">
        <v>41295</v>
      </c>
      <c r="H14" s="861"/>
      <c r="I14" s="861"/>
      <c r="J14" s="265"/>
      <c r="K14" s="265"/>
    </row>
    <row r="15" spans="6:11" ht="12.75" customHeight="1">
      <c r="F15" s="94"/>
      <c r="G15" s="265"/>
      <c r="H15" s="95" t="s">
        <v>659</v>
      </c>
      <c r="I15" s="265"/>
      <c r="J15" s="265"/>
      <c r="K15" s="265"/>
    </row>
    <row r="16" spans="6:11" ht="12.75" customHeight="1">
      <c r="F16" s="94"/>
      <c r="G16" s="265"/>
      <c r="H16" s="95"/>
      <c r="I16" s="265"/>
      <c r="J16" s="265"/>
      <c r="K16" s="265"/>
    </row>
    <row r="17" spans="1:13" s="169" customFormat="1" ht="12.75" customHeight="1">
      <c r="A17" s="241"/>
      <c r="B17" s="42"/>
      <c r="C17" s="42"/>
      <c r="D17" s="42"/>
      <c r="E17" s="42"/>
      <c r="F17" s="877" t="s">
        <v>127</v>
      </c>
      <c r="G17" s="877"/>
      <c r="H17" s="877"/>
      <c r="I17" s="877"/>
      <c r="J17" s="877"/>
      <c r="K17" s="877"/>
      <c r="L17" s="877"/>
      <c r="M17" s="722"/>
    </row>
    <row r="18" spans="1:13" s="169" customFormat="1" ht="24.75" customHeight="1">
      <c r="A18" s="853" t="s">
        <v>450</v>
      </c>
      <c r="B18" s="878" t="s">
        <v>509</v>
      </c>
      <c r="C18" s="879"/>
      <c r="D18" s="879"/>
      <c r="E18" s="880"/>
      <c r="F18" s="859" t="s">
        <v>660</v>
      </c>
      <c r="G18" s="855" t="s">
        <v>664</v>
      </c>
      <c r="H18" s="856"/>
      <c r="I18" s="857"/>
      <c r="J18" s="855" t="s">
        <v>665</v>
      </c>
      <c r="K18" s="856"/>
      <c r="L18" s="857"/>
      <c r="M18" s="654"/>
    </row>
    <row r="19" spans="1:14" s="169" customFormat="1" ht="56.25" customHeight="1">
      <c r="A19" s="854"/>
      <c r="B19" s="881"/>
      <c r="C19" s="805"/>
      <c r="D19" s="805"/>
      <c r="E19" s="882"/>
      <c r="F19" s="860"/>
      <c r="G19" s="11" t="s">
        <v>816</v>
      </c>
      <c r="H19" s="11" t="s">
        <v>817</v>
      </c>
      <c r="I19" s="417" t="s">
        <v>538</v>
      </c>
      <c r="J19" s="11" t="s">
        <v>816</v>
      </c>
      <c r="K19" s="11" t="s">
        <v>128</v>
      </c>
      <c r="L19" s="417" t="s">
        <v>538</v>
      </c>
      <c r="M19" s="654"/>
      <c r="N19" s="169" t="s">
        <v>302</v>
      </c>
    </row>
    <row r="20" spans="1:13" s="169" customFormat="1" ht="12.75" customHeight="1">
      <c r="A20" s="273">
        <v>1</v>
      </c>
      <c r="B20" s="883">
        <v>2</v>
      </c>
      <c r="C20" s="884"/>
      <c r="D20" s="884"/>
      <c r="E20" s="885"/>
      <c r="F20" s="25" t="s">
        <v>815</v>
      </c>
      <c r="G20" s="11">
        <v>4</v>
      </c>
      <c r="H20" s="11">
        <v>5</v>
      </c>
      <c r="I20" s="11">
        <v>6</v>
      </c>
      <c r="J20" s="10">
        <v>7</v>
      </c>
      <c r="K20" s="10">
        <v>8</v>
      </c>
      <c r="L20" s="10">
        <v>9</v>
      </c>
      <c r="M20" s="724"/>
    </row>
    <row r="21" spans="1:15" s="43" customFormat="1" ht="24.75" customHeight="1">
      <c r="A21" s="11" t="s">
        <v>451</v>
      </c>
      <c r="B21" s="895" t="s">
        <v>441</v>
      </c>
      <c r="C21" s="900"/>
      <c r="D21" s="864"/>
      <c r="E21" s="865"/>
      <c r="F21" s="419"/>
      <c r="G21" s="351">
        <f aca="true" t="shared" si="0" ref="G21:L21">G22-G34-G41</f>
        <v>4475</v>
      </c>
      <c r="H21" s="351">
        <f t="shared" si="0"/>
        <v>0</v>
      </c>
      <c r="I21" s="351">
        <f t="shared" si="0"/>
        <v>4475</v>
      </c>
      <c r="J21" s="351">
        <f t="shared" si="0"/>
        <v>288</v>
      </c>
      <c r="K21" s="351">
        <f t="shared" si="0"/>
        <v>0</v>
      </c>
      <c r="L21" s="351">
        <f t="shared" si="0"/>
        <v>288</v>
      </c>
      <c r="M21" s="654"/>
      <c r="N21" s="169"/>
      <c r="O21" s="169"/>
    </row>
    <row r="22" spans="1:15" s="43" customFormat="1" ht="12.75" customHeight="1">
      <c r="A22" s="13" t="s">
        <v>452</v>
      </c>
      <c r="B22" s="205" t="s">
        <v>544</v>
      </c>
      <c r="C22" s="420"/>
      <c r="D22" s="421"/>
      <c r="E22" s="422"/>
      <c r="F22" s="44">
        <v>1</v>
      </c>
      <c r="G22" s="352">
        <f>G23+G28+G29+G30+G31+G32+G33</f>
        <v>1833093</v>
      </c>
      <c r="H22" s="352">
        <f>H23+H28+H29+H30+H31+H32+H33</f>
        <v>121700</v>
      </c>
      <c r="I22" s="352">
        <f>I23+I28+I29+I30+I31+I32+I33</f>
        <v>1954793</v>
      </c>
      <c r="J22" s="352">
        <f>+J23+J30+J31+J32</f>
        <v>1717072</v>
      </c>
      <c r="K22" s="352"/>
      <c r="L22" s="352">
        <f>+J22</f>
        <v>1717072</v>
      </c>
      <c r="M22" s="689"/>
      <c r="N22" s="169" t="s">
        <v>312</v>
      </c>
      <c r="O22" s="169"/>
    </row>
    <row r="23" spans="1:15" s="43" customFormat="1" ht="15.75">
      <c r="A23" s="13" t="s">
        <v>512</v>
      </c>
      <c r="B23" s="423"/>
      <c r="C23" s="424" t="s">
        <v>129</v>
      </c>
      <c r="D23" s="425"/>
      <c r="E23" s="426"/>
      <c r="F23" s="386"/>
      <c r="G23" s="352">
        <f>SUM(G24:G27)</f>
        <v>1264651</v>
      </c>
      <c r="H23" s="352">
        <f>SUM(H24:H27)</f>
        <v>121700</v>
      </c>
      <c r="I23" s="352">
        <f>SUM(G23+H23)</f>
        <v>1386351</v>
      </c>
      <c r="J23" s="352">
        <f>+SUM(J24:J27)</f>
        <v>1204487</v>
      </c>
      <c r="K23" s="352"/>
      <c r="L23" s="352">
        <f>+J23</f>
        <v>1204487</v>
      </c>
      <c r="M23" s="689"/>
      <c r="N23" s="169" t="s">
        <v>344</v>
      </c>
      <c r="O23" s="169"/>
    </row>
    <row r="24" spans="1:15" s="43" customFormat="1" ht="12.75" customHeight="1">
      <c r="A24" s="30" t="s">
        <v>814</v>
      </c>
      <c r="B24" s="400"/>
      <c r="C24" s="401"/>
      <c r="D24" s="31" t="s">
        <v>545</v>
      </c>
      <c r="E24" s="32"/>
      <c r="F24" s="771"/>
      <c r="G24" s="13">
        <f>529000-3000+1122+1965</f>
        <v>529087</v>
      </c>
      <c r="H24" s="352"/>
      <c r="I24" s="352">
        <f aca="true" t="shared" si="1" ref="I24:I68">SUM(G24)</f>
        <v>529087</v>
      </c>
      <c r="J24" s="13">
        <v>513595</v>
      </c>
      <c r="K24" s="352"/>
      <c r="L24" s="352">
        <f aca="true" t="shared" si="2" ref="L24:L83">+J24</f>
        <v>513595</v>
      </c>
      <c r="M24" s="689"/>
      <c r="N24" s="169"/>
      <c r="O24" s="169"/>
    </row>
    <row r="25" spans="1:15" s="43" customFormat="1" ht="12.75" customHeight="1">
      <c r="A25" s="30" t="s">
        <v>813</v>
      </c>
      <c r="B25" s="400"/>
      <c r="C25" s="401"/>
      <c r="D25" s="31" t="s">
        <v>493</v>
      </c>
      <c r="E25" s="386"/>
      <c r="F25" s="772"/>
      <c r="G25" s="13">
        <f>26900+400+1965+696897+86-1965</f>
        <v>724283</v>
      </c>
      <c r="H25" s="352">
        <f>147942-26242</f>
        <v>121700</v>
      </c>
      <c r="I25" s="352">
        <f>SUM(G25+H25)</f>
        <v>845983</v>
      </c>
      <c r="J25" s="13">
        <v>675074</v>
      </c>
      <c r="K25" s="352"/>
      <c r="L25" s="352">
        <f t="shared" si="2"/>
        <v>675074</v>
      </c>
      <c r="M25" s="689"/>
      <c r="N25" s="169"/>
      <c r="O25" s="169"/>
    </row>
    <row r="26" spans="1:15" s="43" customFormat="1" ht="27" customHeight="1">
      <c r="A26" s="30" t="s">
        <v>812</v>
      </c>
      <c r="B26" s="400"/>
      <c r="C26" s="401"/>
      <c r="D26" s="871" t="s">
        <v>811</v>
      </c>
      <c r="E26" s="868"/>
      <c r="F26" s="772"/>
      <c r="G26" s="13"/>
      <c r="H26" s="352"/>
      <c r="I26" s="352">
        <f t="shared" si="1"/>
        <v>0</v>
      </c>
      <c r="J26" s="13">
        <v>5833</v>
      </c>
      <c r="K26" s="352"/>
      <c r="L26" s="352">
        <f t="shared" si="2"/>
        <v>5833</v>
      </c>
      <c r="M26" s="689"/>
      <c r="N26" s="169"/>
      <c r="O26" s="169"/>
    </row>
    <row r="27" spans="1:15" s="43" customFormat="1" ht="12.75" customHeight="1">
      <c r="A27" s="30" t="s">
        <v>810</v>
      </c>
      <c r="B27" s="400"/>
      <c r="C27" s="33" t="s">
        <v>494</v>
      </c>
      <c r="D27" s="428"/>
      <c r="E27" s="429"/>
      <c r="F27" s="11"/>
      <c r="G27" s="13">
        <f>13271-1990</f>
        <v>11281</v>
      </c>
      <c r="H27" s="352"/>
      <c r="I27" s="352">
        <f t="shared" si="1"/>
        <v>11281</v>
      </c>
      <c r="J27" s="13">
        <v>9985</v>
      </c>
      <c r="K27" s="352"/>
      <c r="L27" s="352">
        <f t="shared" si="2"/>
        <v>9985</v>
      </c>
      <c r="M27" s="689"/>
      <c r="N27" s="169"/>
      <c r="O27" s="169"/>
    </row>
    <row r="28" spans="1:15" s="43" customFormat="1" ht="12.75" customHeight="1">
      <c r="A28" s="30" t="s">
        <v>513</v>
      </c>
      <c r="B28" s="400"/>
      <c r="C28" s="430" t="s">
        <v>130</v>
      </c>
      <c r="D28" s="431"/>
      <c r="E28" s="429"/>
      <c r="F28" s="11"/>
      <c r="G28" s="13"/>
      <c r="H28" s="352"/>
      <c r="I28" s="352">
        <f t="shared" si="1"/>
        <v>0</v>
      </c>
      <c r="J28" s="13"/>
      <c r="K28" s="352"/>
      <c r="L28" s="352">
        <f t="shared" si="2"/>
        <v>0</v>
      </c>
      <c r="M28" s="689"/>
      <c r="N28" s="169"/>
      <c r="O28" s="169"/>
    </row>
    <row r="29" spans="1:15" s="43" customFormat="1" ht="12.75" customHeight="1">
      <c r="A29" s="39" t="s">
        <v>623</v>
      </c>
      <c r="B29" s="432"/>
      <c r="C29" s="433" t="s">
        <v>547</v>
      </c>
      <c r="D29" s="434"/>
      <c r="E29" s="435"/>
      <c r="F29" s="11"/>
      <c r="G29" s="13"/>
      <c r="H29" s="352"/>
      <c r="I29" s="352">
        <f t="shared" si="1"/>
        <v>0</v>
      </c>
      <c r="J29" s="13"/>
      <c r="K29" s="352"/>
      <c r="L29" s="352">
        <f t="shared" si="2"/>
        <v>0</v>
      </c>
      <c r="M29" s="689"/>
      <c r="N29" s="169" t="s">
        <v>299</v>
      </c>
      <c r="O29" s="169"/>
    </row>
    <row r="30" spans="1:15" s="43" customFormat="1" ht="12.75" customHeight="1">
      <c r="A30" s="30" t="s">
        <v>516</v>
      </c>
      <c r="B30" s="400"/>
      <c r="C30" s="424" t="s">
        <v>809</v>
      </c>
      <c r="D30" s="424"/>
      <c r="E30" s="32"/>
      <c r="F30" s="11">
        <v>2</v>
      </c>
      <c r="G30" s="13">
        <v>283457</v>
      </c>
      <c r="H30" s="352"/>
      <c r="I30" s="352">
        <f t="shared" si="1"/>
        <v>283457</v>
      </c>
      <c r="J30" s="13">
        <v>260548</v>
      </c>
      <c r="K30" s="352"/>
      <c r="L30" s="352">
        <f t="shared" si="2"/>
        <v>260548</v>
      </c>
      <c r="M30" s="689"/>
      <c r="N30" s="169" t="s">
        <v>313</v>
      </c>
      <c r="O30" s="169"/>
    </row>
    <row r="31" spans="1:15" s="43" customFormat="1" ht="12.75" customHeight="1">
      <c r="A31" s="30" t="s">
        <v>131</v>
      </c>
      <c r="B31" s="400"/>
      <c r="C31" s="424" t="s">
        <v>808</v>
      </c>
      <c r="D31" s="436"/>
      <c r="E31" s="53"/>
      <c r="F31" s="11">
        <v>3</v>
      </c>
      <c r="G31" s="13">
        <f>295985-11000</f>
        <v>284985</v>
      </c>
      <c r="H31" s="352"/>
      <c r="I31" s="352">
        <f t="shared" si="1"/>
        <v>284985</v>
      </c>
      <c r="J31" s="13">
        <v>252024</v>
      </c>
      <c r="K31" s="352"/>
      <c r="L31" s="352">
        <f t="shared" si="2"/>
        <v>252024</v>
      </c>
      <c r="M31" s="689"/>
      <c r="N31" s="169" t="s">
        <v>314</v>
      </c>
      <c r="O31" s="169"/>
    </row>
    <row r="32" spans="1:15" s="43" customFormat="1" ht="12.75" customHeight="1">
      <c r="A32" s="30" t="s">
        <v>132</v>
      </c>
      <c r="B32" s="400"/>
      <c r="C32" s="424" t="s">
        <v>548</v>
      </c>
      <c r="D32" s="424"/>
      <c r="E32" s="32"/>
      <c r="F32" s="11">
        <v>4</v>
      </c>
      <c r="G32" s="13"/>
      <c r="H32" s="352"/>
      <c r="I32" s="352">
        <f t="shared" si="1"/>
        <v>0</v>
      </c>
      <c r="J32" s="13">
        <v>13</v>
      </c>
      <c r="K32" s="352"/>
      <c r="L32" s="352">
        <f t="shared" si="2"/>
        <v>13</v>
      </c>
      <c r="M32" s="689"/>
      <c r="N32" s="169"/>
      <c r="O32" s="169"/>
    </row>
    <row r="33" spans="1:15" s="43" customFormat="1" ht="12.75" customHeight="1">
      <c r="A33" s="30" t="s">
        <v>133</v>
      </c>
      <c r="B33" s="400"/>
      <c r="C33" s="424" t="s">
        <v>549</v>
      </c>
      <c r="D33" s="424"/>
      <c r="E33" s="32"/>
      <c r="F33" s="11"/>
      <c r="G33" s="13"/>
      <c r="H33" s="352"/>
      <c r="I33" s="352">
        <f t="shared" si="1"/>
        <v>0</v>
      </c>
      <c r="J33" s="13"/>
      <c r="K33" s="352"/>
      <c r="L33" s="352">
        <f t="shared" si="2"/>
        <v>0</v>
      </c>
      <c r="M33" s="689"/>
      <c r="N33" s="169"/>
      <c r="O33" s="169"/>
    </row>
    <row r="34" spans="1:15" s="43" customFormat="1" ht="12.75" customHeight="1">
      <c r="A34" s="13" t="s">
        <v>460</v>
      </c>
      <c r="B34" s="437" t="s">
        <v>604</v>
      </c>
      <c r="C34" s="438"/>
      <c r="D34" s="438"/>
      <c r="E34" s="439"/>
      <c r="F34" s="11"/>
      <c r="G34" s="352">
        <f>SUM(G35:G40)</f>
        <v>282660</v>
      </c>
      <c r="H34" s="352"/>
      <c r="I34" s="352">
        <f t="shared" si="1"/>
        <v>282660</v>
      </c>
      <c r="J34" s="352">
        <f>+J35+J36+J39+J40</f>
        <v>259875</v>
      </c>
      <c r="K34" s="352"/>
      <c r="L34" s="352">
        <f t="shared" si="2"/>
        <v>259875</v>
      </c>
      <c r="M34" s="689"/>
      <c r="N34" s="169" t="s">
        <v>345</v>
      </c>
      <c r="O34" s="169"/>
    </row>
    <row r="35" spans="1:15" s="43" customFormat="1" ht="12.75" customHeight="1">
      <c r="A35" s="30" t="s">
        <v>461</v>
      </c>
      <c r="B35" s="400"/>
      <c r="C35" s="31" t="s">
        <v>550</v>
      </c>
      <c r="D35" s="31"/>
      <c r="E35" s="386"/>
      <c r="F35" s="772"/>
      <c r="G35" s="13"/>
      <c r="H35" s="352"/>
      <c r="I35" s="352">
        <f t="shared" si="1"/>
        <v>0</v>
      </c>
      <c r="J35" s="13"/>
      <c r="K35" s="352"/>
      <c r="L35" s="352">
        <f t="shared" si="2"/>
        <v>0</v>
      </c>
      <c r="M35" s="689"/>
      <c r="N35" s="169"/>
      <c r="O35" s="169"/>
    </row>
    <row r="36" spans="1:15" s="43" customFormat="1" ht="12.75" customHeight="1">
      <c r="A36" s="30" t="s">
        <v>462</v>
      </c>
      <c r="B36" s="400"/>
      <c r="C36" s="31" t="s">
        <v>551</v>
      </c>
      <c r="D36" s="31"/>
      <c r="E36" s="386"/>
      <c r="F36" s="773">
        <v>5</v>
      </c>
      <c r="G36" s="13">
        <v>282449</v>
      </c>
      <c r="H36" s="352"/>
      <c r="I36" s="352">
        <f t="shared" si="1"/>
        <v>282449</v>
      </c>
      <c r="J36" s="13">
        <v>259875</v>
      </c>
      <c r="K36" s="352"/>
      <c r="L36" s="352">
        <f t="shared" si="2"/>
        <v>259875</v>
      </c>
      <c r="M36" s="689"/>
      <c r="N36" s="169"/>
      <c r="O36" s="169"/>
    </row>
    <row r="37" spans="1:15" s="43" customFormat="1" ht="24.75" customHeight="1">
      <c r="A37" s="30" t="s">
        <v>807</v>
      </c>
      <c r="B37" s="400"/>
      <c r="C37" s="871" t="s">
        <v>806</v>
      </c>
      <c r="D37" s="867"/>
      <c r="E37" s="868"/>
      <c r="F37" s="772"/>
      <c r="G37" s="13"/>
      <c r="H37" s="352"/>
      <c r="I37" s="352">
        <f t="shared" si="1"/>
        <v>0</v>
      </c>
      <c r="J37" s="13"/>
      <c r="K37" s="352"/>
      <c r="L37" s="352">
        <f t="shared" si="2"/>
        <v>0</v>
      </c>
      <c r="M37" s="689"/>
      <c r="N37" s="169"/>
      <c r="O37" s="169"/>
    </row>
    <row r="38" spans="1:15" s="43" customFormat="1" ht="12.75" customHeight="1">
      <c r="A38" s="30" t="s">
        <v>464</v>
      </c>
      <c r="B38" s="400"/>
      <c r="C38" s="430" t="s">
        <v>805</v>
      </c>
      <c r="D38" s="440"/>
      <c r="E38" s="441"/>
      <c r="F38" s="772"/>
      <c r="G38" s="13"/>
      <c r="H38" s="352"/>
      <c r="I38" s="352">
        <f t="shared" si="1"/>
        <v>0</v>
      </c>
      <c r="J38" s="13"/>
      <c r="K38" s="352"/>
      <c r="L38" s="352">
        <f t="shared" si="2"/>
        <v>0</v>
      </c>
      <c r="M38" s="689"/>
      <c r="N38" s="169"/>
      <c r="O38" s="169"/>
    </row>
    <row r="39" spans="1:15" s="43" customFormat="1" ht="24.75" customHeight="1">
      <c r="A39" s="30" t="s">
        <v>804</v>
      </c>
      <c r="B39" s="400"/>
      <c r="C39" s="871" t="s">
        <v>552</v>
      </c>
      <c r="D39" s="864"/>
      <c r="E39" s="865"/>
      <c r="F39" s="772"/>
      <c r="G39" s="13"/>
      <c r="H39" s="352"/>
      <c r="I39" s="352">
        <f t="shared" si="1"/>
        <v>0</v>
      </c>
      <c r="J39" s="13"/>
      <c r="K39" s="352"/>
      <c r="L39" s="352">
        <f t="shared" si="2"/>
        <v>0</v>
      </c>
      <c r="M39" s="689"/>
      <c r="N39" s="169"/>
      <c r="O39" s="670"/>
    </row>
    <row r="40" spans="1:15" s="43" customFormat="1" ht="12.75" customHeight="1">
      <c r="A40" s="30" t="s">
        <v>803</v>
      </c>
      <c r="B40" s="400"/>
      <c r="C40" s="31" t="s">
        <v>553</v>
      </c>
      <c r="D40" s="31"/>
      <c r="E40" s="386"/>
      <c r="F40" s="772"/>
      <c r="G40" s="13">
        <v>211</v>
      </c>
      <c r="H40" s="352"/>
      <c r="I40" s="352">
        <f t="shared" si="1"/>
        <v>211</v>
      </c>
      <c r="J40" s="13"/>
      <c r="K40" s="352"/>
      <c r="L40" s="352">
        <f t="shared" si="2"/>
        <v>0</v>
      </c>
      <c r="M40" s="689"/>
      <c r="N40" s="169" t="s">
        <v>303</v>
      </c>
      <c r="O40" s="169"/>
    </row>
    <row r="41" spans="1:15" s="43" customFormat="1" ht="12.75" customHeight="1">
      <c r="A41" s="13" t="s">
        <v>471</v>
      </c>
      <c r="B41" s="437" t="s">
        <v>605</v>
      </c>
      <c r="C41" s="438"/>
      <c r="D41" s="438"/>
      <c r="E41" s="439"/>
      <c r="F41" s="11">
        <v>6</v>
      </c>
      <c r="G41" s="351">
        <f>SUM(G42:G53)</f>
        <v>1545958</v>
      </c>
      <c r="H41" s="351">
        <f>SUM(H42:H53)</f>
        <v>121700</v>
      </c>
      <c r="I41" s="351">
        <f>+SUM(I42:I53)</f>
        <v>1667658</v>
      </c>
      <c r="J41" s="351">
        <f>+J42+J43+J44+J45+J46+J47+J48+J49+J50+J51+J52+J53</f>
        <v>1456909</v>
      </c>
      <c r="K41" s="351"/>
      <c r="L41" s="351">
        <f t="shared" si="2"/>
        <v>1456909</v>
      </c>
      <c r="M41" s="689"/>
      <c r="N41" s="169" t="s">
        <v>345</v>
      </c>
      <c r="O41" s="169"/>
    </row>
    <row r="42" spans="1:15" s="43" customFormat="1" ht="12.75" customHeight="1">
      <c r="A42" s="38" t="s">
        <v>473</v>
      </c>
      <c r="B42" s="432"/>
      <c r="C42" s="430" t="s">
        <v>602</v>
      </c>
      <c r="D42" s="418"/>
      <c r="E42" s="418"/>
      <c r="F42" s="774"/>
      <c r="G42" s="13">
        <f>384500+119100+400+1965+467800+144900+8450+2618+30120+8449</f>
        <v>1168302</v>
      </c>
      <c r="H42" s="352"/>
      <c r="I42" s="352">
        <f aca="true" t="shared" si="3" ref="I42:I47">SUM(G42+H42)</f>
        <v>1168302</v>
      </c>
      <c r="J42" s="13">
        <v>1121295</v>
      </c>
      <c r="K42" s="352"/>
      <c r="L42" s="352">
        <f t="shared" si="2"/>
        <v>1121295</v>
      </c>
      <c r="M42" s="689"/>
      <c r="N42" s="169"/>
      <c r="O42" s="169"/>
    </row>
    <row r="43" spans="1:15" s="43" customFormat="1" ht="12.75" customHeight="1">
      <c r="A43" s="38" t="s">
        <v>474</v>
      </c>
      <c r="B43" s="432"/>
      <c r="C43" s="33" t="s">
        <v>520</v>
      </c>
      <c r="D43" s="440"/>
      <c r="E43" s="440"/>
      <c r="F43" s="774"/>
      <c r="G43" s="13">
        <f>3684+26122+39+923-211</f>
        <v>30557</v>
      </c>
      <c r="H43" s="352">
        <f>117038-24534</f>
        <v>92504</v>
      </c>
      <c r="I43" s="352">
        <f t="shared" si="3"/>
        <v>123061</v>
      </c>
      <c r="J43" s="13">
        <v>29092</v>
      </c>
      <c r="K43" s="352"/>
      <c r="L43" s="352">
        <f t="shared" si="2"/>
        <v>29092</v>
      </c>
      <c r="M43" s="689"/>
      <c r="N43" s="169"/>
      <c r="O43" s="169"/>
    </row>
    <row r="44" spans="1:15" s="43" customFormat="1" ht="12.75" customHeight="1">
      <c r="A44" s="38" t="s">
        <v>475</v>
      </c>
      <c r="B44" s="432"/>
      <c r="C44" s="33" t="s">
        <v>554</v>
      </c>
      <c r="D44" s="440"/>
      <c r="E44" s="440"/>
      <c r="F44" s="774"/>
      <c r="G44" s="13">
        <v>120</v>
      </c>
      <c r="H44" s="352"/>
      <c r="I44" s="352">
        <f t="shared" si="3"/>
        <v>120</v>
      </c>
      <c r="J44" s="13">
        <v>240</v>
      </c>
      <c r="K44" s="352"/>
      <c r="L44" s="352">
        <f t="shared" si="2"/>
        <v>240</v>
      </c>
      <c r="M44" s="689"/>
      <c r="N44" s="169"/>
      <c r="O44" s="169"/>
    </row>
    <row r="45" spans="1:15" s="43" customFormat="1" ht="12.75" customHeight="1">
      <c r="A45" s="38" t="s">
        <v>476</v>
      </c>
      <c r="B45" s="432"/>
      <c r="C45" s="33" t="s">
        <v>555</v>
      </c>
      <c r="D45" s="440"/>
      <c r="E45" s="440"/>
      <c r="F45" s="774"/>
      <c r="G45" s="13"/>
      <c r="H45" s="352"/>
      <c r="I45" s="352">
        <f t="shared" si="3"/>
        <v>0</v>
      </c>
      <c r="J45" s="13"/>
      <c r="K45" s="352"/>
      <c r="L45" s="352">
        <f t="shared" si="2"/>
        <v>0</v>
      </c>
      <c r="M45" s="689"/>
      <c r="N45" s="169"/>
      <c r="O45" s="169"/>
    </row>
    <row r="46" spans="1:15" s="43" customFormat="1" ht="12.75" customHeight="1">
      <c r="A46" s="38" t="s">
        <v>477</v>
      </c>
      <c r="B46" s="432"/>
      <c r="C46" s="33" t="s">
        <v>556</v>
      </c>
      <c r="D46" s="440"/>
      <c r="E46" s="440"/>
      <c r="F46" s="11"/>
      <c r="G46" s="13">
        <f>2428+664+396</f>
        <v>3488</v>
      </c>
      <c r="H46" s="352"/>
      <c r="I46" s="352">
        <f t="shared" si="3"/>
        <v>3488</v>
      </c>
      <c r="J46" s="13">
        <v>2074</v>
      </c>
      <c r="K46" s="352"/>
      <c r="L46" s="352">
        <f t="shared" si="2"/>
        <v>2074</v>
      </c>
      <c r="M46" s="689"/>
      <c r="N46" s="169"/>
      <c r="O46" s="169"/>
    </row>
    <row r="47" spans="1:15" s="43" customFormat="1" ht="12.75" customHeight="1">
      <c r="A47" s="38" t="s">
        <v>478</v>
      </c>
      <c r="B47" s="432"/>
      <c r="C47" s="430" t="s">
        <v>802</v>
      </c>
      <c r="D47" s="418"/>
      <c r="E47" s="418"/>
      <c r="F47" s="11"/>
      <c r="G47" s="13">
        <v>1389</v>
      </c>
      <c r="H47" s="352">
        <v>9027</v>
      </c>
      <c r="I47" s="352">
        <f t="shared" si="3"/>
        <v>10416</v>
      </c>
      <c r="J47" s="13">
        <v>2495</v>
      </c>
      <c r="K47" s="352"/>
      <c r="L47" s="352">
        <f t="shared" si="2"/>
        <v>2495</v>
      </c>
      <c r="M47" s="689"/>
      <c r="N47" s="169"/>
      <c r="O47" s="169"/>
    </row>
    <row r="48" spans="1:15" s="43" customFormat="1" ht="12.75" customHeight="1">
      <c r="A48" s="38" t="s">
        <v>557</v>
      </c>
      <c r="B48" s="432"/>
      <c r="C48" s="442" t="s">
        <v>801</v>
      </c>
      <c r="D48" s="441"/>
      <c r="E48" s="441"/>
      <c r="F48" s="11"/>
      <c r="G48" s="13">
        <v>326375</v>
      </c>
      <c r="H48" s="352"/>
      <c r="I48" s="352">
        <f aca="true" t="shared" si="4" ref="I48:I53">SUM(G48+H48)</f>
        <v>326375</v>
      </c>
      <c r="J48" s="13">
        <v>282971</v>
      </c>
      <c r="K48" s="352"/>
      <c r="L48" s="352">
        <f t="shared" si="2"/>
        <v>282971</v>
      </c>
      <c r="M48" s="689"/>
      <c r="N48" s="169"/>
      <c r="O48" s="169"/>
    </row>
    <row r="49" spans="1:15" s="43" customFormat="1" ht="12.75" customHeight="1">
      <c r="A49" s="38" t="s">
        <v>558</v>
      </c>
      <c r="B49" s="432"/>
      <c r="C49" s="442" t="s">
        <v>527</v>
      </c>
      <c r="D49" s="441"/>
      <c r="E49" s="441"/>
      <c r="F49" s="11"/>
      <c r="G49" s="13"/>
      <c r="H49" s="352"/>
      <c r="I49" s="352">
        <f t="shared" si="4"/>
        <v>0</v>
      </c>
      <c r="J49" s="13"/>
      <c r="K49" s="352"/>
      <c r="L49" s="352">
        <f t="shared" si="2"/>
        <v>0</v>
      </c>
      <c r="M49" s="689"/>
      <c r="N49" s="169"/>
      <c r="O49" s="169"/>
    </row>
    <row r="50" spans="1:15" s="43" customFormat="1" ht="12.75" customHeight="1">
      <c r="A50" s="38" t="s">
        <v>559</v>
      </c>
      <c r="B50" s="432"/>
      <c r="C50" s="442" t="s">
        <v>528</v>
      </c>
      <c r="D50" s="441"/>
      <c r="E50" s="441"/>
      <c r="F50" s="11"/>
      <c r="G50" s="13"/>
      <c r="H50" s="352"/>
      <c r="I50" s="352">
        <f t="shared" si="4"/>
        <v>0</v>
      </c>
      <c r="J50" s="13"/>
      <c r="K50" s="352"/>
      <c r="L50" s="352">
        <f t="shared" si="2"/>
        <v>0</v>
      </c>
      <c r="M50" s="689"/>
      <c r="N50" s="169"/>
      <c r="O50" s="169"/>
    </row>
    <row r="51" spans="1:15" s="43" customFormat="1" ht="12.75" customHeight="1">
      <c r="A51" s="38" t="s">
        <v>560</v>
      </c>
      <c r="B51" s="432"/>
      <c r="C51" s="442" t="s">
        <v>606</v>
      </c>
      <c r="D51" s="441"/>
      <c r="E51" s="441"/>
      <c r="F51" s="11"/>
      <c r="G51" s="13">
        <f>1342+9234+5151</f>
        <v>15727</v>
      </c>
      <c r="H51" s="352">
        <f>21877-1708</f>
        <v>20169</v>
      </c>
      <c r="I51" s="352">
        <f t="shared" si="4"/>
        <v>35896</v>
      </c>
      <c r="J51" s="13">
        <v>18742</v>
      </c>
      <c r="K51" s="352"/>
      <c r="L51" s="352">
        <f t="shared" si="2"/>
        <v>18742</v>
      </c>
      <c r="M51" s="689"/>
      <c r="N51" s="169"/>
      <c r="O51" s="169"/>
    </row>
    <row r="52" spans="1:15" s="43" customFormat="1" ht="12.75" customHeight="1">
      <c r="A52" s="38" t="s">
        <v>561</v>
      </c>
      <c r="B52" s="432"/>
      <c r="C52" s="442" t="s">
        <v>800</v>
      </c>
      <c r="D52" s="441"/>
      <c r="E52" s="441"/>
      <c r="F52" s="11"/>
      <c r="G52" s="13"/>
      <c r="H52" s="352"/>
      <c r="I52" s="352">
        <f t="shared" si="4"/>
        <v>0</v>
      </c>
      <c r="J52" s="13"/>
      <c r="K52" s="352"/>
      <c r="L52" s="352">
        <f t="shared" si="2"/>
        <v>0</v>
      </c>
      <c r="M52" s="689"/>
      <c r="N52" s="169"/>
      <c r="O52" s="169"/>
    </row>
    <row r="53" spans="1:15" s="43" customFormat="1" ht="12.75" customHeight="1">
      <c r="A53" s="38" t="s">
        <v>562</v>
      </c>
      <c r="B53" s="432"/>
      <c r="C53" s="442" t="s">
        <v>607</v>
      </c>
      <c r="D53" s="441"/>
      <c r="E53" s="441"/>
      <c r="F53" s="11"/>
      <c r="G53" s="13"/>
      <c r="H53" s="352"/>
      <c r="I53" s="352">
        <f t="shared" si="4"/>
        <v>0</v>
      </c>
      <c r="J53" s="13"/>
      <c r="K53" s="352"/>
      <c r="L53" s="352">
        <f t="shared" si="2"/>
        <v>0</v>
      </c>
      <c r="M53" s="689"/>
      <c r="N53" s="169" t="s">
        <v>315</v>
      </c>
      <c r="O53" s="169"/>
    </row>
    <row r="54" spans="1:15" s="43" customFormat="1" ht="24.75" customHeight="1">
      <c r="A54" s="11" t="s">
        <v>479</v>
      </c>
      <c r="B54" s="895" t="s">
        <v>799</v>
      </c>
      <c r="C54" s="900"/>
      <c r="D54" s="864"/>
      <c r="E54" s="865"/>
      <c r="F54" s="773">
        <v>7</v>
      </c>
      <c r="G54" s="351">
        <f>G55-G56+G57-G61+G65+G66+G67+G68</f>
        <v>15990</v>
      </c>
      <c r="H54" s="351"/>
      <c r="I54" s="351">
        <f t="shared" si="1"/>
        <v>15990</v>
      </c>
      <c r="J54" s="351">
        <f>+J55</f>
        <v>5040</v>
      </c>
      <c r="K54" s="351"/>
      <c r="L54" s="352">
        <f t="shared" si="2"/>
        <v>5040</v>
      </c>
      <c r="M54" s="654"/>
      <c r="N54" s="169" t="s">
        <v>304</v>
      </c>
      <c r="O54" s="169"/>
    </row>
    <row r="55" spans="1:15" s="43" customFormat="1" ht="24.75" customHeight="1">
      <c r="A55" s="13" t="s">
        <v>452</v>
      </c>
      <c r="B55" s="870" t="s">
        <v>798</v>
      </c>
      <c r="C55" s="871"/>
      <c r="D55" s="871"/>
      <c r="E55" s="905"/>
      <c r="F55" s="11"/>
      <c r="G55" s="13">
        <f>3000+11000+1990</f>
        <v>15990</v>
      </c>
      <c r="H55" s="352"/>
      <c r="I55" s="352">
        <f t="shared" si="1"/>
        <v>15990</v>
      </c>
      <c r="J55" s="13">
        <v>5040</v>
      </c>
      <c r="K55" s="352"/>
      <c r="L55" s="352">
        <f t="shared" si="2"/>
        <v>5040</v>
      </c>
      <c r="M55" s="689"/>
      <c r="N55" s="169" t="s">
        <v>346</v>
      </c>
      <c r="O55" s="169"/>
    </row>
    <row r="56" spans="1:15" s="43" customFormat="1" ht="24.75" customHeight="1">
      <c r="A56" s="13" t="s">
        <v>460</v>
      </c>
      <c r="B56" s="862" t="s">
        <v>797</v>
      </c>
      <c r="C56" s="863"/>
      <c r="D56" s="863"/>
      <c r="E56" s="869"/>
      <c r="F56" s="11"/>
      <c r="G56" s="13"/>
      <c r="H56" s="352"/>
      <c r="I56" s="352">
        <f t="shared" si="1"/>
        <v>0</v>
      </c>
      <c r="J56" s="13"/>
      <c r="K56" s="352"/>
      <c r="L56" s="352">
        <f t="shared" si="2"/>
        <v>0</v>
      </c>
      <c r="M56" s="689"/>
      <c r="N56" s="169"/>
      <c r="O56" s="169"/>
    </row>
    <row r="57" spans="1:15" s="43" customFormat="1" ht="12.75" customHeight="1">
      <c r="A57" s="13" t="s">
        <v>471</v>
      </c>
      <c r="B57" s="862" t="s">
        <v>796</v>
      </c>
      <c r="C57" s="863"/>
      <c r="D57" s="864"/>
      <c r="E57" s="865"/>
      <c r="F57" s="11"/>
      <c r="G57" s="352">
        <f>SUM(G58:G60)</f>
        <v>0</v>
      </c>
      <c r="H57" s="352"/>
      <c r="I57" s="352">
        <f t="shared" si="1"/>
        <v>0</v>
      </c>
      <c r="J57" s="352"/>
      <c r="K57" s="352"/>
      <c r="L57" s="352">
        <f t="shared" si="2"/>
        <v>0</v>
      </c>
      <c r="M57" s="689"/>
      <c r="N57" s="169"/>
      <c r="O57" s="169"/>
    </row>
    <row r="58" spans="1:15" s="43" customFormat="1" ht="24.75" customHeight="1">
      <c r="A58" s="38" t="s">
        <v>473</v>
      </c>
      <c r="B58" s="432"/>
      <c r="C58" s="866" t="s">
        <v>590</v>
      </c>
      <c r="D58" s="864"/>
      <c r="E58" s="865"/>
      <c r="F58" s="11"/>
      <c r="G58" s="13"/>
      <c r="H58" s="352"/>
      <c r="I58" s="352">
        <f t="shared" si="1"/>
        <v>0</v>
      </c>
      <c r="J58" s="13"/>
      <c r="K58" s="352"/>
      <c r="L58" s="352">
        <f t="shared" si="2"/>
        <v>0</v>
      </c>
      <c r="M58" s="689"/>
      <c r="N58" s="169"/>
      <c r="O58" s="169"/>
    </row>
    <row r="59" spans="1:15" s="43" customFormat="1" ht="24.75" customHeight="1">
      <c r="A59" s="39" t="s">
        <v>474</v>
      </c>
      <c r="B59" s="432"/>
      <c r="C59" s="866" t="s">
        <v>795</v>
      </c>
      <c r="D59" s="867"/>
      <c r="E59" s="868"/>
      <c r="F59" s="775"/>
      <c r="G59" s="545"/>
      <c r="H59" s="353"/>
      <c r="I59" s="352">
        <f t="shared" si="1"/>
        <v>0</v>
      </c>
      <c r="J59" s="377"/>
      <c r="K59" s="353"/>
      <c r="L59" s="352">
        <f t="shared" si="2"/>
        <v>0</v>
      </c>
      <c r="M59" s="689"/>
      <c r="N59" s="169"/>
      <c r="O59" s="169"/>
    </row>
    <row r="60" spans="1:15" s="43" customFormat="1" ht="12.75" customHeight="1">
      <c r="A60" s="38" t="s">
        <v>475</v>
      </c>
      <c r="B60" s="432"/>
      <c r="C60" s="430" t="s">
        <v>794</v>
      </c>
      <c r="D60" s="33"/>
      <c r="E60" s="33"/>
      <c r="F60" s="774"/>
      <c r="G60" s="13"/>
      <c r="H60" s="352"/>
      <c r="I60" s="352">
        <f t="shared" si="1"/>
        <v>0</v>
      </c>
      <c r="J60" s="13"/>
      <c r="K60" s="352"/>
      <c r="L60" s="352">
        <f t="shared" si="2"/>
        <v>0</v>
      </c>
      <c r="M60" s="689"/>
      <c r="N60" s="169"/>
      <c r="O60" s="169"/>
    </row>
    <row r="61" spans="1:15" s="43" customFormat="1" ht="12.75" customHeight="1">
      <c r="A61" s="13" t="s">
        <v>487</v>
      </c>
      <c r="B61" s="437" t="s">
        <v>563</v>
      </c>
      <c r="C61" s="438"/>
      <c r="D61" s="438"/>
      <c r="E61" s="439"/>
      <c r="F61" s="774"/>
      <c r="G61" s="352">
        <f>SUM(G62:G64)</f>
        <v>0</v>
      </c>
      <c r="H61" s="352"/>
      <c r="I61" s="352">
        <f t="shared" si="1"/>
        <v>0</v>
      </c>
      <c r="J61" s="352"/>
      <c r="K61" s="352"/>
      <c r="L61" s="352">
        <f t="shared" si="2"/>
        <v>0</v>
      </c>
      <c r="M61" s="689"/>
      <c r="N61" s="169"/>
      <c r="O61" s="169"/>
    </row>
    <row r="62" spans="1:15" s="43" customFormat="1" ht="24.75" customHeight="1">
      <c r="A62" s="30" t="s">
        <v>564</v>
      </c>
      <c r="B62" s="400"/>
      <c r="C62" s="866" t="s">
        <v>590</v>
      </c>
      <c r="D62" s="864"/>
      <c r="E62" s="865"/>
      <c r="F62" s="776"/>
      <c r="G62" s="13"/>
      <c r="H62" s="352"/>
      <c r="I62" s="352">
        <f t="shared" si="1"/>
        <v>0</v>
      </c>
      <c r="J62" s="13"/>
      <c r="K62" s="352"/>
      <c r="L62" s="352">
        <f t="shared" si="2"/>
        <v>0</v>
      </c>
      <c r="M62" s="689"/>
      <c r="N62" s="169"/>
      <c r="O62" s="169"/>
    </row>
    <row r="63" spans="1:15" s="43" customFormat="1" ht="24.75" customHeight="1">
      <c r="A63" s="30" t="s">
        <v>565</v>
      </c>
      <c r="B63" s="400"/>
      <c r="C63" s="866" t="s">
        <v>795</v>
      </c>
      <c r="D63" s="867"/>
      <c r="E63" s="868"/>
      <c r="F63" s="776"/>
      <c r="G63" s="13"/>
      <c r="H63" s="352"/>
      <c r="I63" s="352">
        <f t="shared" si="1"/>
        <v>0</v>
      </c>
      <c r="J63" s="13"/>
      <c r="K63" s="352"/>
      <c r="L63" s="352">
        <f t="shared" si="2"/>
        <v>0</v>
      </c>
      <c r="M63" s="689"/>
      <c r="N63" s="169"/>
      <c r="O63" s="169"/>
    </row>
    <row r="64" spans="1:15" s="43" customFormat="1" ht="12.75" customHeight="1">
      <c r="A64" s="30" t="s">
        <v>566</v>
      </c>
      <c r="B64" s="400"/>
      <c r="C64" s="866" t="s">
        <v>794</v>
      </c>
      <c r="D64" s="867"/>
      <c r="E64" s="868"/>
      <c r="F64" s="776"/>
      <c r="G64" s="13"/>
      <c r="H64" s="352"/>
      <c r="I64" s="352">
        <f t="shared" si="1"/>
        <v>0</v>
      </c>
      <c r="J64" s="13"/>
      <c r="K64" s="352"/>
      <c r="L64" s="352">
        <f t="shared" si="2"/>
        <v>0</v>
      </c>
      <c r="M64" s="689"/>
      <c r="N64" s="169"/>
      <c r="O64" s="169"/>
    </row>
    <row r="65" spans="1:15" s="43" customFormat="1" ht="24.75" customHeight="1">
      <c r="A65" s="13" t="s">
        <v>489</v>
      </c>
      <c r="B65" s="870" t="s">
        <v>793</v>
      </c>
      <c r="C65" s="871"/>
      <c r="D65" s="864"/>
      <c r="E65" s="865"/>
      <c r="F65" s="11"/>
      <c r="G65" s="13"/>
      <c r="H65" s="352"/>
      <c r="I65" s="352">
        <f t="shared" si="1"/>
        <v>0</v>
      </c>
      <c r="J65" s="13"/>
      <c r="K65" s="352"/>
      <c r="L65" s="352">
        <f t="shared" si="2"/>
        <v>0</v>
      </c>
      <c r="M65" s="689"/>
      <c r="N65" s="169"/>
      <c r="O65" s="169"/>
    </row>
    <row r="66" spans="1:15" s="43" customFormat="1" ht="24.75" customHeight="1">
      <c r="A66" s="13" t="s">
        <v>522</v>
      </c>
      <c r="B66" s="862" t="s">
        <v>792</v>
      </c>
      <c r="C66" s="863"/>
      <c r="D66" s="867"/>
      <c r="E66" s="868"/>
      <c r="F66" s="774"/>
      <c r="G66" s="13"/>
      <c r="H66" s="352"/>
      <c r="I66" s="352">
        <f t="shared" si="1"/>
        <v>0</v>
      </c>
      <c r="J66" s="13"/>
      <c r="K66" s="352"/>
      <c r="L66" s="352">
        <f t="shared" si="2"/>
        <v>0</v>
      </c>
      <c r="M66" s="689"/>
      <c r="N66" s="169"/>
      <c r="O66" s="169"/>
    </row>
    <row r="67" spans="1:15" s="43" customFormat="1" ht="24.75" customHeight="1">
      <c r="A67" s="13" t="s">
        <v>524</v>
      </c>
      <c r="B67" s="862" t="s">
        <v>791</v>
      </c>
      <c r="C67" s="863"/>
      <c r="D67" s="864"/>
      <c r="E67" s="865"/>
      <c r="F67" s="774"/>
      <c r="G67" s="13"/>
      <c r="H67" s="352"/>
      <c r="I67" s="352">
        <f t="shared" si="1"/>
        <v>0</v>
      </c>
      <c r="J67" s="13"/>
      <c r="K67" s="352"/>
      <c r="L67" s="352">
        <f t="shared" si="2"/>
        <v>0</v>
      </c>
      <c r="M67" s="689"/>
      <c r="N67" s="169"/>
      <c r="O67" s="169"/>
    </row>
    <row r="68" spans="1:15" s="43" customFormat="1" ht="24.75" customHeight="1">
      <c r="A68" s="37" t="s">
        <v>526</v>
      </c>
      <c r="B68" s="902" t="s">
        <v>790</v>
      </c>
      <c r="C68" s="866"/>
      <c r="D68" s="903"/>
      <c r="E68" s="904"/>
      <c r="F68" s="774"/>
      <c r="G68" s="13"/>
      <c r="H68" s="352"/>
      <c r="I68" s="352">
        <f t="shared" si="1"/>
        <v>0</v>
      </c>
      <c r="J68" s="13"/>
      <c r="K68" s="352"/>
      <c r="L68" s="352">
        <f t="shared" si="2"/>
        <v>0</v>
      </c>
      <c r="M68" s="689"/>
      <c r="N68" s="169"/>
      <c r="O68" s="169"/>
    </row>
    <row r="69" spans="1:15" s="43" customFormat="1" ht="24.75" customHeight="1">
      <c r="A69" s="11" t="s">
        <v>480</v>
      </c>
      <c r="B69" s="895" t="s">
        <v>789</v>
      </c>
      <c r="C69" s="900"/>
      <c r="D69" s="864"/>
      <c r="E69" s="865"/>
      <c r="F69" s="11">
        <v>8</v>
      </c>
      <c r="G69" s="351">
        <f aca="true" t="shared" si="5" ref="G69:L69">G70-G71-G72+G73-G78+G79+G80</f>
        <v>15990</v>
      </c>
      <c r="H69" s="351">
        <f t="shared" si="5"/>
        <v>0</v>
      </c>
      <c r="I69" s="351">
        <f t="shared" si="5"/>
        <v>15990</v>
      </c>
      <c r="J69" s="351">
        <f t="shared" si="5"/>
        <v>5040</v>
      </c>
      <c r="K69" s="351">
        <f t="shared" si="5"/>
        <v>0</v>
      </c>
      <c r="L69" s="351">
        <f t="shared" si="5"/>
        <v>5040</v>
      </c>
      <c r="M69" s="654"/>
      <c r="N69" s="169" t="s">
        <v>305</v>
      </c>
      <c r="O69" s="169"/>
    </row>
    <row r="70" spans="1:15" s="43" customFormat="1" ht="12.75" customHeight="1">
      <c r="A70" s="13" t="s">
        <v>452</v>
      </c>
      <c r="B70" s="34" t="s">
        <v>788</v>
      </c>
      <c r="C70" s="400"/>
      <c r="D70" s="400"/>
      <c r="E70" s="26"/>
      <c r="F70" s="11"/>
      <c r="G70" s="13"/>
      <c r="H70" s="352"/>
      <c r="I70" s="352">
        <f aca="true" t="shared" si="6" ref="I70:I81">SUM(G70)</f>
        <v>0</v>
      </c>
      <c r="J70" s="13"/>
      <c r="K70" s="352"/>
      <c r="L70" s="352">
        <f t="shared" si="2"/>
        <v>0</v>
      </c>
      <c r="M70" s="689"/>
      <c r="N70" s="169"/>
      <c r="O70" s="169"/>
    </row>
    <row r="71" spans="1:15" s="43" customFormat="1" ht="12.75" customHeight="1">
      <c r="A71" s="13" t="s">
        <v>460</v>
      </c>
      <c r="B71" s="437" t="s">
        <v>787</v>
      </c>
      <c r="C71" s="445"/>
      <c r="D71" s="438"/>
      <c r="E71" s="439"/>
      <c r="F71" s="11"/>
      <c r="G71" s="13"/>
      <c r="H71" s="352"/>
      <c r="I71" s="352">
        <f t="shared" si="6"/>
        <v>0</v>
      </c>
      <c r="J71" s="13"/>
      <c r="K71" s="352"/>
      <c r="L71" s="352">
        <f t="shared" si="2"/>
        <v>0</v>
      </c>
      <c r="M71" s="689"/>
      <c r="N71" s="169"/>
      <c r="O71" s="169"/>
    </row>
    <row r="72" spans="1:15" s="43" customFormat="1" ht="24.75" customHeight="1">
      <c r="A72" s="13" t="s">
        <v>471</v>
      </c>
      <c r="B72" s="870" t="s">
        <v>445</v>
      </c>
      <c r="C72" s="871"/>
      <c r="D72" s="864"/>
      <c r="E72" s="865"/>
      <c r="F72" s="11"/>
      <c r="G72" s="13"/>
      <c r="H72" s="352"/>
      <c r="I72" s="352">
        <f t="shared" si="6"/>
        <v>0</v>
      </c>
      <c r="J72" s="13"/>
      <c r="K72" s="352"/>
      <c r="L72" s="352">
        <f t="shared" si="2"/>
        <v>0</v>
      </c>
      <c r="M72" s="689"/>
      <c r="N72" s="169"/>
      <c r="O72" s="169"/>
    </row>
    <row r="73" spans="1:15" s="43" customFormat="1" ht="30" customHeight="1">
      <c r="A73" s="13" t="s">
        <v>711</v>
      </c>
      <c r="B73" s="870" t="s">
        <v>134</v>
      </c>
      <c r="C73" s="886"/>
      <c r="D73" s="867"/>
      <c r="E73" s="868"/>
      <c r="F73" s="11"/>
      <c r="G73" s="351">
        <f>SUM(G74:G77)</f>
        <v>4990</v>
      </c>
      <c r="H73" s="351"/>
      <c r="I73" s="351">
        <f t="shared" si="6"/>
        <v>4990</v>
      </c>
      <c r="J73" s="351">
        <f>+J74+J75+J77</f>
        <v>5040</v>
      </c>
      <c r="K73" s="351"/>
      <c r="L73" s="351">
        <f t="shared" si="2"/>
        <v>5040</v>
      </c>
      <c r="M73" s="689"/>
      <c r="N73" s="169"/>
      <c r="O73" s="169"/>
    </row>
    <row r="74" spans="1:15" s="43" customFormat="1" ht="12.75">
      <c r="A74" s="30" t="s">
        <v>564</v>
      </c>
      <c r="B74" s="446"/>
      <c r="C74" s="447"/>
      <c r="D74" s="31" t="s">
        <v>545</v>
      </c>
      <c r="E74" s="386"/>
      <c r="F74" s="774"/>
      <c r="G74" s="13">
        <v>3000</v>
      </c>
      <c r="H74" s="352"/>
      <c r="I74" s="352">
        <f t="shared" si="6"/>
        <v>3000</v>
      </c>
      <c r="J74" s="13">
        <v>2500</v>
      </c>
      <c r="K74" s="352"/>
      <c r="L74" s="352">
        <f t="shared" si="2"/>
        <v>2500</v>
      </c>
      <c r="M74" s="689"/>
      <c r="N74" s="169"/>
      <c r="O74" s="169"/>
    </row>
    <row r="75" spans="1:15" s="43" customFormat="1" ht="12.75" customHeight="1">
      <c r="A75" s="30" t="s">
        <v>565</v>
      </c>
      <c r="B75" s="400"/>
      <c r="C75" s="448"/>
      <c r="D75" s="31" t="s">
        <v>493</v>
      </c>
      <c r="E75" s="386"/>
      <c r="F75" s="11"/>
      <c r="G75" s="13"/>
      <c r="H75" s="352"/>
      <c r="I75" s="352">
        <f t="shared" si="6"/>
        <v>0</v>
      </c>
      <c r="J75" s="13"/>
      <c r="K75" s="352"/>
      <c r="L75" s="352">
        <f t="shared" si="2"/>
        <v>0</v>
      </c>
      <c r="M75" s="689"/>
      <c r="N75" s="169"/>
      <c r="O75" s="169"/>
    </row>
    <row r="76" spans="1:15" s="43" customFormat="1" ht="24.75" customHeight="1">
      <c r="A76" s="30" t="s">
        <v>566</v>
      </c>
      <c r="B76" s="400"/>
      <c r="C76" s="401"/>
      <c r="D76" s="871" t="s">
        <v>786</v>
      </c>
      <c r="E76" s="868"/>
      <c r="F76" s="777"/>
      <c r="G76" s="13"/>
      <c r="H76" s="352"/>
      <c r="I76" s="352">
        <f t="shared" si="6"/>
        <v>0</v>
      </c>
      <c r="J76" s="13"/>
      <c r="K76" s="352"/>
      <c r="L76" s="352">
        <f t="shared" si="2"/>
        <v>0</v>
      </c>
      <c r="M76" s="689"/>
      <c r="N76" s="169"/>
      <c r="O76" s="169"/>
    </row>
    <row r="77" spans="1:15" s="43" customFormat="1" ht="12.75" customHeight="1">
      <c r="A77" s="30" t="s">
        <v>446</v>
      </c>
      <c r="B77" s="400"/>
      <c r="C77" s="401"/>
      <c r="D77" s="31" t="s">
        <v>785</v>
      </c>
      <c r="E77" s="32"/>
      <c r="F77" s="11"/>
      <c r="G77" s="13">
        <v>1990</v>
      </c>
      <c r="H77" s="352"/>
      <c r="I77" s="352">
        <f t="shared" si="6"/>
        <v>1990</v>
      </c>
      <c r="J77" s="13">
        <v>2540</v>
      </c>
      <c r="K77" s="352"/>
      <c r="L77" s="352">
        <f t="shared" si="2"/>
        <v>2540</v>
      </c>
      <c r="M77" s="689"/>
      <c r="N77" s="169"/>
      <c r="O77" s="169"/>
    </row>
    <row r="78" spans="1:15" s="43" customFormat="1" ht="27.75" customHeight="1">
      <c r="A78" s="30" t="s">
        <v>489</v>
      </c>
      <c r="B78" s="862" t="s">
        <v>784</v>
      </c>
      <c r="C78" s="901"/>
      <c r="D78" s="867"/>
      <c r="E78" s="868"/>
      <c r="F78" s="774"/>
      <c r="G78" s="13"/>
      <c r="H78" s="352"/>
      <c r="I78" s="352">
        <f t="shared" si="6"/>
        <v>0</v>
      </c>
      <c r="J78" s="13"/>
      <c r="K78" s="352"/>
      <c r="L78" s="352">
        <f t="shared" si="2"/>
        <v>0</v>
      </c>
      <c r="M78" s="689"/>
      <c r="N78" s="169"/>
      <c r="O78" s="169"/>
    </row>
    <row r="79" spans="1:15" s="43" customFormat="1" ht="12.75">
      <c r="A79" s="30" t="s">
        <v>522</v>
      </c>
      <c r="B79" s="449" t="s">
        <v>447</v>
      </c>
      <c r="C79" s="424"/>
      <c r="D79" s="450"/>
      <c r="E79" s="426"/>
      <c r="F79" s="774"/>
      <c r="G79" s="13"/>
      <c r="H79" s="352"/>
      <c r="I79" s="352">
        <f t="shared" si="6"/>
        <v>0</v>
      </c>
      <c r="J79" s="13"/>
      <c r="K79" s="352"/>
      <c r="L79" s="352">
        <f t="shared" si="2"/>
        <v>0</v>
      </c>
      <c r="M79" s="689"/>
      <c r="N79" s="169"/>
      <c r="O79" s="169"/>
    </row>
    <row r="80" spans="1:15" s="43" customFormat="1" ht="12.75">
      <c r="A80" s="30" t="s">
        <v>524</v>
      </c>
      <c r="B80" s="449" t="s">
        <v>608</v>
      </c>
      <c r="C80" s="424"/>
      <c r="D80" s="435"/>
      <c r="E80" s="451"/>
      <c r="F80" s="774"/>
      <c r="G80" s="13">
        <v>11000</v>
      </c>
      <c r="H80" s="352"/>
      <c r="I80" s="352">
        <f t="shared" si="6"/>
        <v>11000</v>
      </c>
      <c r="J80" s="13"/>
      <c r="K80" s="352"/>
      <c r="L80" s="352">
        <f t="shared" si="2"/>
        <v>0</v>
      </c>
      <c r="M80" s="689"/>
      <c r="N80" s="169"/>
      <c r="O80" s="169"/>
    </row>
    <row r="81" spans="1:15" s="43" customFormat="1" ht="39" customHeight="1">
      <c r="A81" s="11" t="s">
        <v>491</v>
      </c>
      <c r="B81" s="897" t="s">
        <v>783</v>
      </c>
      <c r="C81" s="898"/>
      <c r="D81" s="898"/>
      <c r="E81" s="899"/>
      <c r="F81" s="777"/>
      <c r="G81" s="13"/>
      <c r="H81" s="352"/>
      <c r="I81" s="352">
        <f t="shared" si="6"/>
        <v>0</v>
      </c>
      <c r="J81" s="13"/>
      <c r="K81" s="352"/>
      <c r="L81" s="352">
        <f t="shared" si="2"/>
        <v>0</v>
      </c>
      <c r="M81" s="689"/>
      <c r="N81" s="169"/>
      <c r="O81" s="169"/>
    </row>
    <row r="82" spans="1:15" s="43" customFormat="1" ht="24.75" customHeight="1">
      <c r="A82" s="11"/>
      <c r="B82" s="895" t="s">
        <v>782</v>
      </c>
      <c r="C82" s="896"/>
      <c r="D82" s="864"/>
      <c r="E82" s="865"/>
      <c r="F82" s="777"/>
      <c r="G82" s="351">
        <f aca="true" t="shared" si="7" ref="G82:L82">G21-G54+G69+G81</f>
        <v>4475</v>
      </c>
      <c r="H82" s="351">
        <f t="shared" si="7"/>
        <v>0</v>
      </c>
      <c r="I82" s="351">
        <f t="shared" si="7"/>
        <v>4475</v>
      </c>
      <c r="J82" s="351">
        <f t="shared" si="7"/>
        <v>288</v>
      </c>
      <c r="K82" s="351">
        <f t="shared" si="7"/>
        <v>0</v>
      </c>
      <c r="L82" s="351">
        <f t="shared" si="7"/>
        <v>288</v>
      </c>
      <c r="M82" s="654"/>
      <c r="N82" s="169" t="s">
        <v>306</v>
      </c>
      <c r="O82" s="169"/>
    </row>
    <row r="83" spans="1:16" s="43" customFormat="1" ht="24.75" customHeight="1">
      <c r="A83" s="49"/>
      <c r="B83" s="895" t="s">
        <v>448</v>
      </c>
      <c r="C83" s="900"/>
      <c r="D83" s="864"/>
      <c r="E83" s="865"/>
      <c r="F83" s="11"/>
      <c r="G83" s="11">
        <v>11279</v>
      </c>
      <c r="H83" s="351"/>
      <c r="I83" s="351">
        <f>SUM(G83)</f>
        <v>11279</v>
      </c>
      <c r="J83" s="11">
        <v>10991</v>
      </c>
      <c r="K83" s="351"/>
      <c r="L83" s="352">
        <f t="shared" si="2"/>
        <v>10991</v>
      </c>
      <c r="M83" s="887"/>
      <c r="N83" s="888"/>
      <c r="O83" s="888"/>
      <c r="P83" s="888"/>
    </row>
    <row r="84" spans="1:15" s="43" customFormat="1" ht="24.75" customHeight="1">
      <c r="A84" s="452"/>
      <c r="B84" s="890" t="s">
        <v>449</v>
      </c>
      <c r="C84" s="891"/>
      <c r="D84" s="892"/>
      <c r="E84" s="893"/>
      <c r="F84" s="11">
        <v>9</v>
      </c>
      <c r="G84" s="351">
        <f aca="true" t="shared" si="8" ref="G84:L84">SUM(G82:G83)</f>
        <v>15754</v>
      </c>
      <c r="H84" s="351">
        <f t="shared" si="8"/>
        <v>0</v>
      </c>
      <c r="I84" s="351">
        <f t="shared" si="8"/>
        <v>15754</v>
      </c>
      <c r="J84" s="351">
        <f t="shared" si="8"/>
        <v>11279</v>
      </c>
      <c r="K84" s="351">
        <f t="shared" si="8"/>
        <v>0</v>
      </c>
      <c r="L84" s="351">
        <f t="shared" si="8"/>
        <v>11279</v>
      </c>
      <c r="M84" s="654"/>
      <c r="N84" s="169" t="s">
        <v>316</v>
      </c>
      <c r="O84" s="169"/>
    </row>
    <row r="85" spans="1:13" s="43" customFormat="1" ht="12.75">
      <c r="A85" s="381"/>
      <c r="B85" s="382"/>
      <c r="C85" s="382"/>
      <c r="D85" s="382"/>
      <c r="E85" s="382"/>
      <c r="F85" s="382"/>
      <c r="G85" s="383"/>
      <c r="H85" s="383"/>
      <c r="I85" s="383"/>
      <c r="J85" s="383"/>
      <c r="K85" s="383"/>
      <c r="M85" s="725"/>
    </row>
    <row r="86" spans="1:13" s="43" customFormat="1" ht="12.75">
      <c r="A86" s="381"/>
      <c r="B86" s="382"/>
      <c r="C86" s="382"/>
      <c r="D86" s="382"/>
      <c r="E86" s="382"/>
      <c r="F86" s="382"/>
      <c r="G86" s="383"/>
      <c r="H86" s="383"/>
      <c r="I86" s="383"/>
      <c r="J86" s="383"/>
      <c r="K86" s="383"/>
      <c r="M86" s="725"/>
    </row>
    <row r="87" spans="1:13" s="43" customFormat="1" ht="12.75">
      <c r="A87" s="168" t="s">
        <v>781</v>
      </c>
      <c r="B87" s="453"/>
      <c r="C87" s="453"/>
      <c r="D87" s="453"/>
      <c r="E87" s="453" t="s">
        <v>846</v>
      </c>
      <c r="F87" s="453"/>
      <c r="G87" s="453"/>
      <c r="H87" s="454"/>
      <c r="I87" s="455"/>
      <c r="J87" s="453" t="s">
        <v>841</v>
      </c>
      <c r="K87" s="453"/>
      <c r="M87" s="725"/>
    </row>
    <row r="88" spans="1:13" s="43" customFormat="1" ht="25.5" customHeight="1">
      <c r="A88" s="894" t="s">
        <v>752</v>
      </c>
      <c r="B88" s="894"/>
      <c r="C88" s="894"/>
      <c r="D88" s="894"/>
      <c r="E88" s="894"/>
      <c r="F88" s="894"/>
      <c r="G88" s="894"/>
      <c r="H88" s="456" t="s">
        <v>780</v>
      </c>
      <c r="I88" s="42"/>
      <c r="J88" s="889" t="s">
        <v>726</v>
      </c>
      <c r="K88" s="889"/>
      <c r="M88" s="725"/>
    </row>
    <row r="89" spans="12:13" s="94" customFormat="1" ht="12.75">
      <c r="L89" s="301"/>
      <c r="M89" s="726"/>
    </row>
    <row r="90" spans="6:13" s="94" customFormat="1" ht="12.75">
      <c r="F90" s="93"/>
      <c r="L90" s="301"/>
      <c r="M90" s="726"/>
    </row>
    <row r="91" spans="6:13" s="94" customFormat="1" ht="12.75">
      <c r="F91" s="93"/>
      <c r="L91" s="301"/>
      <c r="M91" s="726"/>
    </row>
    <row r="92" spans="6:13" s="94" customFormat="1" ht="12.75">
      <c r="F92" s="93"/>
      <c r="L92" s="301"/>
      <c r="M92" s="726"/>
    </row>
    <row r="93" spans="6:13" s="94" customFormat="1" ht="12.75">
      <c r="F93" s="93"/>
      <c r="L93" s="301"/>
      <c r="M93" s="726"/>
    </row>
    <row r="94" spans="6:13" s="94" customFormat="1" ht="12.75">
      <c r="F94" s="93"/>
      <c r="L94" s="301"/>
      <c r="M94" s="726"/>
    </row>
    <row r="95" spans="6:13" s="94" customFormat="1" ht="12.75">
      <c r="F95" s="93"/>
      <c r="L95" s="301"/>
      <c r="M95" s="726"/>
    </row>
    <row r="96" spans="6:13" s="94" customFormat="1" ht="12.75">
      <c r="F96" s="93"/>
      <c r="L96" s="301"/>
      <c r="M96" s="726"/>
    </row>
    <row r="97" spans="6:13" s="94" customFormat="1" ht="12.75">
      <c r="F97" s="93"/>
      <c r="L97" s="301"/>
      <c r="M97" s="726"/>
    </row>
    <row r="98" spans="6:13" s="94" customFormat="1" ht="12.75">
      <c r="F98" s="93"/>
      <c r="L98" s="301"/>
      <c r="M98" s="726"/>
    </row>
    <row r="99" spans="6:13" s="94" customFormat="1" ht="12.75">
      <c r="F99" s="93"/>
      <c r="L99" s="301"/>
      <c r="M99" s="726"/>
    </row>
    <row r="100" spans="6:13" s="94" customFormat="1" ht="12.75">
      <c r="F100" s="93"/>
      <c r="L100" s="301"/>
      <c r="M100" s="726"/>
    </row>
    <row r="101" spans="6:13" s="94" customFormat="1" ht="12.75">
      <c r="F101" s="93"/>
      <c r="L101" s="301"/>
      <c r="M101" s="726"/>
    </row>
    <row r="102" spans="6:13" s="94" customFormat="1" ht="12.75">
      <c r="F102" s="93"/>
      <c r="L102" s="301"/>
      <c r="M102" s="726"/>
    </row>
    <row r="103" spans="6:13" s="94" customFormat="1" ht="12.75">
      <c r="F103" s="93"/>
      <c r="L103" s="301"/>
      <c r="M103" s="726"/>
    </row>
    <row r="104" spans="6:13" s="94" customFormat="1" ht="12.75">
      <c r="F104" s="93"/>
      <c r="L104" s="301"/>
      <c r="M104" s="726"/>
    </row>
    <row r="105" spans="6:13" s="94" customFormat="1" ht="12.75">
      <c r="F105" s="93"/>
      <c r="L105" s="301"/>
      <c r="M105" s="726"/>
    </row>
    <row r="106" spans="6:13" s="94" customFormat="1" ht="12.75">
      <c r="F106" s="93"/>
      <c r="L106" s="301"/>
      <c r="M106" s="726"/>
    </row>
    <row r="107" spans="6:13" s="94" customFormat="1" ht="12.75">
      <c r="F107" s="93"/>
      <c r="L107" s="301"/>
      <c r="M107" s="726"/>
    </row>
    <row r="108" spans="6:13" s="94" customFormat="1" ht="12.75">
      <c r="F108" s="93"/>
      <c r="L108" s="301"/>
      <c r="M108" s="726"/>
    </row>
    <row r="109" spans="6:13" s="94" customFormat="1" ht="12.75">
      <c r="F109" s="93"/>
      <c r="L109" s="301"/>
      <c r="M109" s="726"/>
    </row>
    <row r="110" spans="6:13" s="94" customFormat="1" ht="12.75">
      <c r="F110" s="93"/>
      <c r="L110" s="301"/>
      <c r="M110" s="726"/>
    </row>
    <row r="111" spans="6:13" s="94" customFormat="1" ht="12.75">
      <c r="F111" s="93"/>
      <c r="L111" s="301"/>
      <c r="M111" s="726"/>
    </row>
    <row r="112" spans="6:13" s="94" customFormat="1" ht="12.75">
      <c r="F112" s="93"/>
      <c r="L112" s="301"/>
      <c r="M112" s="726"/>
    </row>
  </sheetData>
  <sheetProtection/>
  <mergeCells count="45">
    <mergeCell ref="B67:E67"/>
    <mergeCell ref="G18:I18"/>
    <mergeCell ref="B54:E54"/>
    <mergeCell ref="B72:E72"/>
    <mergeCell ref="B21:E21"/>
    <mergeCell ref="D26:E26"/>
    <mergeCell ref="B68:E68"/>
    <mergeCell ref="B69:E69"/>
    <mergeCell ref="B55:E55"/>
    <mergeCell ref="C39:E39"/>
    <mergeCell ref="B73:E73"/>
    <mergeCell ref="M83:P83"/>
    <mergeCell ref="J88:K88"/>
    <mergeCell ref="B84:E84"/>
    <mergeCell ref="D76:E76"/>
    <mergeCell ref="A88:G88"/>
    <mergeCell ref="B82:E82"/>
    <mergeCell ref="B81:E81"/>
    <mergeCell ref="B83:E83"/>
    <mergeCell ref="B78:E78"/>
    <mergeCell ref="C37:E37"/>
    <mergeCell ref="A4:L5"/>
    <mergeCell ref="E7:K7"/>
    <mergeCell ref="E8:K8"/>
    <mergeCell ref="E9:K9"/>
    <mergeCell ref="E6:I6"/>
    <mergeCell ref="A11:F11"/>
    <mergeCell ref="F17:L17"/>
    <mergeCell ref="B18:E19"/>
    <mergeCell ref="B20:E20"/>
    <mergeCell ref="B57:E57"/>
    <mergeCell ref="C59:E59"/>
    <mergeCell ref="B66:E66"/>
    <mergeCell ref="B56:E56"/>
    <mergeCell ref="C58:E58"/>
    <mergeCell ref="B65:E65"/>
    <mergeCell ref="C62:E62"/>
    <mergeCell ref="C63:E63"/>
    <mergeCell ref="C64:E64"/>
    <mergeCell ref="A18:A19"/>
    <mergeCell ref="J18:L18"/>
    <mergeCell ref="G12:I12"/>
    <mergeCell ref="G13:I13"/>
    <mergeCell ref="F18:F19"/>
    <mergeCell ref="G14:I14"/>
  </mergeCells>
  <printOptions/>
  <pageMargins left="0.25" right="0.17" top="0.75" bottom="0.75" header="0.3" footer="0.3"/>
  <pageSetup horizontalDpi="600" verticalDpi="600" orientation="portrait" paperSize="9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B1">
      <selection activeCell="B1" sqref="A1:M30"/>
    </sheetView>
  </sheetViews>
  <sheetFormatPr defaultColWidth="9.140625" defaultRowHeight="12.75"/>
  <cols>
    <col min="1" max="1" width="3.8515625" style="337" customWidth="1"/>
    <col min="2" max="2" width="34.00390625" style="758" customWidth="1"/>
    <col min="3" max="3" width="9.8515625" style="113" customWidth="1"/>
    <col min="4" max="4" width="10.140625" style="113" customWidth="1"/>
    <col min="5" max="5" width="8.140625" style="113" customWidth="1"/>
    <col min="6" max="6" width="7.57421875" style="113" customWidth="1"/>
    <col min="7" max="7" width="9.140625" style="113" customWidth="1"/>
    <col min="8" max="8" width="10.28125" style="113" customWidth="1"/>
    <col min="9" max="9" width="10.00390625" style="113" customWidth="1"/>
    <col min="10" max="10" width="10.28125" style="113" customWidth="1"/>
    <col min="11" max="11" width="8.8515625" style="113" customWidth="1"/>
    <col min="12" max="12" width="8.7109375" style="113" customWidth="1"/>
    <col min="13" max="13" width="10.00390625" style="113" customWidth="1"/>
    <col min="14" max="16384" width="9.140625" style="113" customWidth="1"/>
  </cols>
  <sheetData>
    <row r="1" ht="12.75">
      <c r="I1" s="113" t="s">
        <v>38</v>
      </c>
    </row>
    <row r="2" ht="12.75">
      <c r="I2" s="113" t="s">
        <v>982</v>
      </c>
    </row>
    <row r="4" spans="1:13" s="127" customFormat="1" ht="12.75">
      <c r="A4" s="1157" t="s">
        <v>281</v>
      </c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</row>
    <row r="5" spans="1:2" s="127" customFormat="1" ht="12.75">
      <c r="A5" s="242"/>
      <c r="B5" s="759"/>
    </row>
    <row r="6" spans="1:12" s="318" customFormat="1" ht="21" customHeight="1">
      <c r="A6" s="323"/>
      <c r="B6" s="1164" t="s">
        <v>838</v>
      </c>
      <c r="C6" s="1164"/>
      <c r="D6" s="1164"/>
      <c r="E6" s="1164"/>
      <c r="F6" s="1164"/>
      <c r="G6" s="1164"/>
      <c r="H6" s="1164"/>
      <c r="I6" s="1164"/>
      <c r="J6" s="1164"/>
      <c r="K6" s="1164"/>
      <c r="L6" s="1164"/>
    </row>
    <row r="7" spans="1:11" s="127" customFormat="1" ht="12.75">
      <c r="A7" s="1154" t="s">
        <v>700</v>
      </c>
      <c r="B7" s="1154"/>
      <c r="C7" s="1154"/>
      <c r="D7" s="1154"/>
      <c r="E7" s="1154"/>
      <c r="F7" s="1154"/>
      <c r="G7" s="1154"/>
      <c r="H7" s="1154"/>
      <c r="I7" s="1154"/>
      <c r="J7" s="1154"/>
      <c r="K7" s="1154"/>
    </row>
    <row r="8" spans="1:7" s="127" customFormat="1" ht="12.75">
      <c r="A8" s="295"/>
      <c r="B8" s="760"/>
      <c r="C8" s="276"/>
      <c r="D8" s="276"/>
      <c r="E8" s="276"/>
      <c r="F8" s="276"/>
      <c r="G8" s="276"/>
    </row>
    <row r="9" spans="1:11" s="127" customFormat="1" ht="14.25">
      <c r="A9" s="1165" t="s">
        <v>39</v>
      </c>
      <c r="B9" s="1166"/>
      <c r="C9" s="1166"/>
      <c r="D9" s="1166"/>
      <c r="E9" s="1166"/>
      <c r="F9" s="1166"/>
      <c r="G9" s="1166"/>
      <c r="H9" s="1166"/>
      <c r="I9" s="1166"/>
      <c r="J9" s="1166"/>
      <c r="K9" s="1166"/>
    </row>
    <row r="10" spans="1:2" s="127" customFormat="1" ht="12.75">
      <c r="A10" s="242"/>
      <c r="B10" s="759"/>
    </row>
    <row r="11" spans="1:13" s="127" customFormat="1" ht="12.75">
      <c r="A11" s="841" t="s">
        <v>450</v>
      </c>
      <c r="B11" s="1167" t="s">
        <v>426</v>
      </c>
      <c r="C11" s="841" t="s">
        <v>612</v>
      </c>
      <c r="D11" s="841" t="s">
        <v>1006</v>
      </c>
      <c r="E11" s="841"/>
      <c r="F11" s="841"/>
      <c r="G11" s="841"/>
      <c r="H11" s="841"/>
      <c r="I11" s="841"/>
      <c r="J11" s="851"/>
      <c r="K11" s="851"/>
      <c r="L11" s="841"/>
      <c r="M11" s="841" t="s">
        <v>613</v>
      </c>
    </row>
    <row r="12" spans="1:13" s="127" customFormat="1" ht="102">
      <c r="A12" s="841"/>
      <c r="B12" s="1167"/>
      <c r="C12" s="841"/>
      <c r="D12" s="27" t="s">
        <v>292</v>
      </c>
      <c r="E12" s="27" t="s">
        <v>282</v>
      </c>
      <c r="F12" s="27" t="s">
        <v>293</v>
      </c>
      <c r="G12" s="27" t="s">
        <v>40</v>
      </c>
      <c r="H12" s="27" t="s">
        <v>294</v>
      </c>
      <c r="I12" s="398" t="s">
        <v>283</v>
      </c>
      <c r="J12" s="27" t="s">
        <v>284</v>
      </c>
      <c r="K12" s="273" t="s">
        <v>285</v>
      </c>
      <c r="L12" s="651" t="s">
        <v>286</v>
      </c>
      <c r="M12" s="841"/>
    </row>
    <row r="13" spans="1:13" s="127" customFormat="1" ht="12.75">
      <c r="A13" s="28">
        <v>1</v>
      </c>
      <c r="B13" s="491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668" t="s">
        <v>287</v>
      </c>
      <c r="L13" s="28">
        <v>12</v>
      </c>
      <c r="M13" s="28">
        <v>13</v>
      </c>
    </row>
    <row r="14" spans="1:13" s="127" customFormat="1" ht="48">
      <c r="A14" s="27" t="s">
        <v>539</v>
      </c>
      <c r="B14" s="761" t="s">
        <v>288</v>
      </c>
      <c r="C14" s="352">
        <f>SUM(C15:C16)</f>
        <v>10782</v>
      </c>
      <c r="D14" s="352">
        <f aca="true" t="shared" si="0" ref="D14:M14">SUM(D15:D16)</f>
        <v>532087</v>
      </c>
      <c r="E14" s="352">
        <f t="shared" si="0"/>
        <v>0</v>
      </c>
      <c r="F14" s="352">
        <f t="shared" si="0"/>
        <v>0</v>
      </c>
      <c r="G14" s="352">
        <f t="shared" si="0"/>
        <v>0</v>
      </c>
      <c r="H14" s="352">
        <f t="shared" si="0"/>
        <v>0</v>
      </c>
      <c r="I14" s="352">
        <f t="shared" si="0"/>
        <v>530553</v>
      </c>
      <c r="J14" s="352">
        <f t="shared" si="0"/>
        <v>0</v>
      </c>
      <c r="K14" s="352">
        <f t="shared" si="0"/>
        <v>0</v>
      </c>
      <c r="L14" s="352">
        <f t="shared" si="0"/>
        <v>0</v>
      </c>
      <c r="M14" s="352">
        <f t="shared" si="0"/>
        <v>12316</v>
      </c>
    </row>
    <row r="15" spans="1:13" s="127" customFormat="1" ht="13.5" customHeight="1">
      <c r="A15" s="28" t="s">
        <v>621</v>
      </c>
      <c r="B15" s="762" t="s">
        <v>443</v>
      </c>
      <c r="C15" s="28">
        <v>10508</v>
      </c>
      <c r="D15" s="28">
        <f>1122+3000+18630</f>
        <v>22752</v>
      </c>
      <c r="E15" s="28"/>
      <c r="F15" s="28"/>
      <c r="G15" s="28"/>
      <c r="H15" s="28"/>
      <c r="I15" s="28">
        <f>1122+1762+18630</f>
        <v>21514</v>
      </c>
      <c r="J15" s="28"/>
      <c r="K15" s="28"/>
      <c r="L15" s="28"/>
      <c r="M15" s="352">
        <f>C15+D15+E15+F15-G15-H15-I15-J15-K15+L15</f>
        <v>11746</v>
      </c>
    </row>
    <row r="16" spans="1:13" s="127" customFormat="1" ht="12.75">
      <c r="A16" s="28" t="s">
        <v>622</v>
      </c>
      <c r="B16" s="762" t="s">
        <v>444</v>
      </c>
      <c r="C16" s="28">
        <v>274</v>
      </c>
      <c r="D16" s="28">
        <f>507370+1965</f>
        <v>509335</v>
      </c>
      <c r="E16" s="28"/>
      <c r="F16" s="28"/>
      <c r="G16" s="28"/>
      <c r="H16" s="28"/>
      <c r="I16" s="28">
        <f>507074+1965</f>
        <v>509039</v>
      </c>
      <c r="J16" s="28"/>
      <c r="K16" s="28"/>
      <c r="L16" s="28"/>
      <c r="M16" s="352">
        <f>C16+D16+E16+F16-G16-H16-I16-J16-K16+L16</f>
        <v>570</v>
      </c>
    </row>
    <row r="17" spans="1:13" s="127" customFormat="1" ht="48">
      <c r="A17" s="27" t="s">
        <v>540</v>
      </c>
      <c r="B17" s="761" t="s">
        <v>289</v>
      </c>
      <c r="C17" s="352">
        <f>SUM(C18:C19)</f>
        <v>182514</v>
      </c>
      <c r="D17" s="352">
        <f aca="true" t="shared" si="1" ref="D17:M17">SUM(D18:D19)</f>
        <v>845983</v>
      </c>
      <c r="E17" s="352">
        <f t="shared" si="1"/>
        <v>0</v>
      </c>
      <c r="F17" s="352">
        <f t="shared" si="1"/>
        <v>0</v>
      </c>
      <c r="G17" s="352">
        <f t="shared" si="1"/>
        <v>0</v>
      </c>
      <c r="H17" s="352">
        <f t="shared" si="1"/>
        <v>0</v>
      </c>
      <c r="I17" s="352">
        <f t="shared" si="1"/>
        <v>851283</v>
      </c>
      <c r="J17" s="352">
        <f t="shared" si="1"/>
        <v>313</v>
      </c>
      <c r="K17" s="352">
        <f t="shared" si="1"/>
        <v>0</v>
      </c>
      <c r="L17" s="352">
        <f t="shared" si="1"/>
        <v>0</v>
      </c>
      <c r="M17" s="352">
        <f t="shared" si="1"/>
        <v>176901</v>
      </c>
    </row>
    <row r="18" spans="1:13" s="127" customFormat="1" ht="12.75">
      <c r="A18" s="28" t="s">
        <v>624</v>
      </c>
      <c r="B18" s="762" t="s">
        <v>443</v>
      </c>
      <c r="C18" s="28">
        <v>182223</v>
      </c>
      <c r="D18" s="28">
        <v>66936</v>
      </c>
      <c r="E18" s="28"/>
      <c r="F18" s="28"/>
      <c r="G18" s="28"/>
      <c r="H18" s="28"/>
      <c r="I18" s="28">
        <v>73644</v>
      </c>
      <c r="J18" s="28"/>
      <c r="K18" s="28"/>
      <c r="L18" s="28"/>
      <c r="M18" s="352">
        <f>C18+D18+E18+F18-G18-H18-I18-J18-K18+L18</f>
        <v>175515</v>
      </c>
    </row>
    <row r="19" spans="1:13" s="127" customFormat="1" ht="12.75">
      <c r="A19" s="28" t="s">
        <v>630</v>
      </c>
      <c r="B19" s="762" t="s">
        <v>444</v>
      </c>
      <c r="C19" s="28">
        <v>291</v>
      </c>
      <c r="D19" s="28">
        <f>807254-26242-1965</f>
        <v>779047</v>
      </c>
      <c r="E19" s="28"/>
      <c r="F19" s="28"/>
      <c r="G19" s="28"/>
      <c r="H19" s="28"/>
      <c r="I19" s="28">
        <f>805846-26242-1965</f>
        <v>777639</v>
      </c>
      <c r="J19" s="28">
        <v>313</v>
      </c>
      <c r="K19" s="28"/>
      <c r="L19" s="28"/>
      <c r="M19" s="352">
        <f>C19+D19+E19+F19-G19-H19-I19-J19-K19+L19</f>
        <v>1386</v>
      </c>
    </row>
    <row r="20" spans="1:13" s="127" customFormat="1" ht="72">
      <c r="A20" s="27" t="s">
        <v>541</v>
      </c>
      <c r="B20" s="761" t="s">
        <v>290</v>
      </c>
      <c r="C20" s="352">
        <f>SUM(C21:C22)</f>
        <v>0</v>
      </c>
      <c r="D20" s="352">
        <f aca="true" t="shared" si="2" ref="D20:M20">SUM(D21:D22)</f>
        <v>0</v>
      </c>
      <c r="E20" s="352">
        <f t="shared" si="2"/>
        <v>0</v>
      </c>
      <c r="F20" s="352">
        <f t="shared" si="2"/>
        <v>12362</v>
      </c>
      <c r="G20" s="352">
        <f t="shared" si="2"/>
        <v>0</v>
      </c>
      <c r="H20" s="352">
        <f t="shared" si="2"/>
        <v>0</v>
      </c>
      <c r="I20" s="352">
        <f t="shared" si="2"/>
        <v>12362</v>
      </c>
      <c r="J20" s="352">
        <f t="shared" si="2"/>
        <v>0</v>
      </c>
      <c r="K20" s="352">
        <f t="shared" si="2"/>
        <v>0</v>
      </c>
      <c r="L20" s="352">
        <f t="shared" si="2"/>
        <v>0</v>
      </c>
      <c r="M20" s="352">
        <f t="shared" si="2"/>
        <v>0</v>
      </c>
    </row>
    <row r="21" spans="1:13" s="127" customFormat="1" ht="12.75">
      <c r="A21" s="28" t="s">
        <v>625</v>
      </c>
      <c r="B21" s="762" t="s">
        <v>443</v>
      </c>
      <c r="C21" s="28">
        <v>0</v>
      </c>
      <c r="D21" s="28"/>
      <c r="E21" s="28"/>
      <c r="F21" s="28">
        <v>12362</v>
      </c>
      <c r="G21" s="28"/>
      <c r="H21" s="28"/>
      <c r="I21" s="28">
        <v>12362</v>
      </c>
      <c r="J21" s="28"/>
      <c r="K21" s="28"/>
      <c r="L21" s="28"/>
      <c r="M21" s="352">
        <f>C21+D21+E21+F21-G21-H21-I21-J21-K21+L21</f>
        <v>0</v>
      </c>
    </row>
    <row r="22" spans="1:13" s="127" customFormat="1" ht="12.75">
      <c r="A22" s="28" t="s">
        <v>626</v>
      </c>
      <c r="B22" s="762" t="s">
        <v>444</v>
      </c>
      <c r="C22" s="28"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352">
        <f>C22+D22+E22+F22-G22-H22-I22-J22-K22+L22</f>
        <v>0</v>
      </c>
    </row>
    <row r="23" spans="1:13" s="127" customFormat="1" ht="12.75">
      <c r="A23" s="27" t="s">
        <v>542</v>
      </c>
      <c r="B23" s="761" t="s">
        <v>657</v>
      </c>
      <c r="C23" s="352">
        <f>SUM(C24:C25)</f>
        <v>15089</v>
      </c>
      <c r="D23" s="352">
        <f aca="true" t="shared" si="3" ref="D23:M23">SUM(D24:D25)</f>
        <v>13271</v>
      </c>
      <c r="E23" s="352">
        <f t="shared" si="3"/>
        <v>0</v>
      </c>
      <c r="F23" s="352">
        <f t="shared" si="3"/>
        <v>7582</v>
      </c>
      <c r="G23" s="352">
        <f t="shared" si="3"/>
        <v>0</v>
      </c>
      <c r="H23" s="352">
        <f t="shared" si="3"/>
        <v>0</v>
      </c>
      <c r="I23" s="352">
        <f t="shared" si="3"/>
        <v>16648</v>
      </c>
      <c r="J23" s="352">
        <f t="shared" si="3"/>
        <v>0</v>
      </c>
      <c r="K23" s="352">
        <f t="shared" si="3"/>
        <v>0</v>
      </c>
      <c r="L23" s="352">
        <f t="shared" si="3"/>
        <v>0</v>
      </c>
      <c r="M23" s="352">
        <f t="shared" si="3"/>
        <v>19294</v>
      </c>
    </row>
    <row r="24" spans="1:13" s="127" customFormat="1" ht="12.75">
      <c r="A24" s="28" t="s">
        <v>628</v>
      </c>
      <c r="B24" s="762" t="s">
        <v>443</v>
      </c>
      <c r="C24" s="28">
        <v>3815</v>
      </c>
      <c r="D24" s="28">
        <v>11407</v>
      </c>
      <c r="E24" s="28"/>
      <c r="F24" s="28">
        <v>7582</v>
      </c>
      <c r="G24" s="28"/>
      <c r="H24" s="28"/>
      <c r="I24" s="28">
        <f>7582+6854</f>
        <v>14436</v>
      </c>
      <c r="J24" s="28"/>
      <c r="K24" s="28"/>
      <c r="L24" s="28"/>
      <c r="M24" s="352">
        <f>C24+D24+E24+F24-G24-H24-I24-J24-K24+L24</f>
        <v>8368</v>
      </c>
    </row>
    <row r="25" spans="1:13" s="127" customFormat="1" ht="12.75">
      <c r="A25" s="28" t="s">
        <v>629</v>
      </c>
      <c r="B25" s="762" t="s">
        <v>444</v>
      </c>
      <c r="C25" s="28">
        <v>11274</v>
      </c>
      <c r="D25" s="28">
        <f>28+1836</f>
        <v>1864</v>
      </c>
      <c r="E25" s="28"/>
      <c r="F25" s="28"/>
      <c r="G25" s="28"/>
      <c r="H25" s="28"/>
      <c r="I25" s="28">
        <f>39+2173</f>
        <v>2212</v>
      </c>
      <c r="J25" s="28"/>
      <c r="K25" s="28"/>
      <c r="L25" s="28"/>
      <c r="M25" s="352">
        <f>C25+D25+E25+F25-G25-H25-I25-J25-K25+L25</f>
        <v>10926</v>
      </c>
    </row>
    <row r="26" spans="1:13" s="127" customFormat="1" ht="12.75">
      <c r="A26" s="27" t="s">
        <v>543</v>
      </c>
      <c r="B26" s="761" t="s">
        <v>291</v>
      </c>
      <c r="C26" s="351">
        <f>C14+C17+C20+C23</f>
        <v>208385</v>
      </c>
      <c r="D26" s="351">
        <f aca="true" t="shared" si="4" ref="D26:M26">D14+D17+D20+D23</f>
        <v>1391341</v>
      </c>
      <c r="E26" s="351">
        <f t="shared" si="4"/>
        <v>0</v>
      </c>
      <c r="F26" s="351">
        <f t="shared" si="4"/>
        <v>19944</v>
      </c>
      <c r="G26" s="351">
        <f t="shared" si="4"/>
        <v>0</v>
      </c>
      <c r="H26" s="351">
        <f t="shared" si="4"/>
        <v>0</v>
      </c>
      <c r="I26" s="351">
        <f t="shared" si="4"/>
        <v>1410846</v>
      </c>
      <c r="J26" s="351">
        <f t="shared" si="4"/>
        <v>313</v>
      </c>
      <c r="K26" s="351">
        <f t="shared" si="4"/>
        <v>0</v>
      </c>
      <c r="L26" s="351">
        <f t="shared" si="4"/>
        <v>0</v>
      </c>
      <c r="M26" s="351">
        <f t="shared" si="4"/>
        <v>208511</v>
      </c>
    </row>
    <row r="28" spans="1:5" s="155" customFormat="1" ht="12.75">
      <c r="A28" s="155" t="s">
        <v>85</v>
      </c>
      <c r="B28" s="763"/>
      <c r="C28" s="158" t="s">
        <v>847</v>
      </c>
      <c r="D28" s="268"/>
      <c r="E28" s="269"/>
    </row>
    <row r="29" spans="2:6" s="155" customFormat="1" ht="12.75">
      <c r="B29" s="763"/>
      <c r="C29" s="269" t="s">
        <v>89</v>
      </c>
      <c r="D29" s="269"/>
      <c r="E29" s="269"/>
      <c r="F29" s="269"/>
    </row>
  </sheetData>
  <sheetProtection/>
  <mergeCells count="9">
    <mergeCell ref="B6:L6"/>
    <mergeCell ref="A4:M4"/>
    <mergeCell ref="M11:M12"/>
    <mergeCell ref="A7:K7"/>
    <mergeCell ref="A9:K9"/>
    <mergeCell ref="A11:A12"/>
    <mergeCell ref="B11:B12"/>
    <mergeCell ref="C11:C12"/>
    <mergeCell ref="D11:L11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4.421875" style="113" customWidth="1"/>
    <col min="2" max="2" width="51.57421875" style="113" customWidth="1"/>
    <col min="3" max="8" width="12.28125" style="113" customWidth="1"/>
    <col min="9" max="16384" width="9.140625" style="113" customWidth="1"/>
  </cols>
  <sheetData>
    <row r="1" ht="12.75">
      <c r="F1" s="113" t="s">
        <v>38</v>
      </c>
    </row>
    <row r="2" ht="12.75">
      <c r="F2" s="113" t="s">
        <v>1005</v>
      </c>
    </row>
    <row r="3" ht="8.25" customHeight="1"/>
    <row r="4" spans="1:8" ht="12.75">
      <c r="A4" s="1168" t="s">
        <v>45</v>
      </c>
      <c r="B4" s="1168"/>
      <c r="C4" s="1168"/>
      <c r="D4" s="1168"/>
      <c r="E4" s="1168"/>
      <c r="F4" s="1168"/>
      <c r="G4" s="1168"/>
      <c r="H4" s="1168"/>
    </row>
    <row r="5" spans="1:8" ht="12.75">
      <c r="A5" s="1168" t="s">
        <v>295</v>
      </c>
      <c r="B5" s="1168"/>
      <c r="C5" s="1168"/>
      <c r="D5" s="1168"/>
      <c r="E5" s="1168"/>
      <c r="F5" s="1168"/>
      <c r="G5" s="1168"/>
      <c r="H5" s="1168"/>
    </row>
    <row r="6" ht="5.25" customHeight="1"/>
    <row r="7" spans="1:11" s="318" customFormat="1" ht="21" customHeight="1">
      <c r="A7" s="323"/>
      <c r="B7" s="1151" t="s">
        <v>838</v>
      </c>
      <c r="C7" s="1151"/>
      <c r="D7" s="1151"/>
      <c r="E7" s="1151"/>
      <c r="F7" s="1151"/>
      <c r="G7" s="1151"/>
      <c r="H7" s="323"/>
      <c r="I7" s="323"/>
      <c r="J7" s="323"/>
      <c r="K7" s="323"/>
    </row>
    <row r="8" spans="2:11" s="127" customFormat="1" ht="12.75">
      <c r="B8" s="1064" t="s">
        <v>700</v>
      </c>
      <c r="C8" s="1064"/>
      <c r="D8" s="1064"/>
      <c r="E8" s="1064"/>
      <c r="F8" s="1064"/>
      <c r="G8" s="1064"/>
      <c r="H8" s="276"/>
      <c r="I8" s="276"/>
      <c r="J8" s="276"/>
      <c r="K8" s="276"/>
    </row>
    <row r="9" spans="2:11" s="127" customFormat="1" ht="12.75">
      <c r="B9" s="295"/>
      <c r="C9" s="295"/>
      <c r="D9" s="295"/>
      <c r="E9" s="295"/>
      <c r="F9" s="276"/>
      <c r="G9" s="276"/>
      <c r="H9" s="276"/>
      <c r="I9" s="276"/>
      <c r="J9" s="276"/>
      <c r="K9" s="276"/>
    </row>
    <row r="10" spans="1:8" ht="14.25">
      <c r="A10" s="1169" t="s">
        <v>46</v>
      </c>
      <c r="B10" s="1169"/>
      <c r="C10" s="1169"/>
      <c r="D10" s="1169"/>
      <c r="E10" s="1169"/>
      <c r="F10" s="1169"/>
      <c r="G10" s="1169"/>
      <c r="H10" s="1169"/>
    </row>
    <row r="11" ht="5.25" customHeight="1"/>
    <row r="12" spans="1:8" ht="15" customHeight="1">
      <c r="A12" s="946" t="s">
        <v>450</v>
      </c>
      <c r="B12" s="946" t="s">
        <v>47</v>
      </c>
      <c r="C12" s="946" t="s">
        <v>48</v>
      </c>
      <c r="D12" s="946"/>
      <c r="E12" s="946"/>
      <c r="F12" s="946" t="s">
        <v>835</v>
      </c>
      <c r="G12" s="946"/>
      <c r="H12" s="946"/>
    </row>
    <row r="13" spans="1:8" ht="48.75" customHeight="1">
      <c r="A13" s="946"/>
      <c r="B13" s="946"/>
      <c r="C13" s="77" t="s">
        <v>486</v>
      </c>
      <c r="D13" s="77" t="s">
        <v>49</v>
      </c>
      <c r="E13" s="77" t="s">
        <v>538</v>
      </c>
      <c r="F13" s="77" t="s">
        <v>486</v>
      </c>
      <c r="G13" s="77" t="s">
        <v>49</v>
      </c>
      <c r="H13" s="77" t="s">
        <v>538</v>
      </c>
    </row>
    <row r="14" spans="1:8" ht="12.75">
      <c r="A14" s="79">
        <v>1</v>
      </c>
      <c r="B14" s="79">
        <v>2</v>
      </c>
      <c r="C14" s="79">
        <v>3</v>
      </c>
      <c r="D14" s="79">
        <v>4</v>
      </c>
      <c r="E14" s="79" t="s">
        <v>50</v>
      </c>
      <c r="F14" s="79">
        <v>6</v>
      </c>
      <c r="G14" s="79">
        <v>7</v>
      </c>
      <c r="H14" s="79" t="s">
        <v>51</v>
      </c>
    </row>
    <row r="15" spans="1:8" ht="38.25">
      <c r="A15" s="77" t="s">
        <v>539</v>
      </c>
      <c r="B15" s="252" t="s">
        <v>106</v>
      </c>
      <c r="C15" s="79"/>
      <c r="D15" s="79">
        <f>+'AR.20fin.sumos'!C14</f>
        <v>10782</v>
      </c>
      <c r="E15" s="373">
        <f>SUM(C15:D15)</f>
        <v>10782</v>
      </c>
      <c r="F15" s="79"/>
      <c r="G15" s="79">
        <f>+'AR.20fin.sumos'!M14</f>
        <v>12316</v>
      </c>
      <c r="H15" s="373">
        <f>SUM(F15:G15)</f>
        <v>12316</v>
      </c>
    </row>
    <row r="16" spans="1:8" ht="15" customHeight="1">
      <c r="A16" s="77" t="s">
        <v>540</v>
      </c>
      <c r="B16" s="252" t="s">
        <v>493</v>
      </c>
      <c r="C16" s="79"/>
      <c r="D16" s="79">
        <f>+'AR.20fin.sumos'!C17</f>
        <v>182514</v>
      </c>
      <c r="E16" s="373">
        <f>SUM(C16:D16)</f>
        <v>182514</v>
      </c>
      <c r="F16" s="79"/>
      <c r="G16" s="79">
        <f>+'AR.20fin.sumos'!M17</f>
        <v>176901</v>
      </c>
      <c r="H16" s="373">
        <f>SUM(F16:G16)</f>
        <v>176901</v>
      </c>
    </row>
    <row r="17" spans="1:8" ht="30" customHeight="1">
      <c r="A17" s="77" t="s">
        <v>541</v>
      </c>
      <c r="B17" s="252" t="s">
        <v>710</v>
      </c>
      <c r="C17" s="79"/>
      <c r="D17" s="79"/>
      <c r="E17" s="373">
        <f>SUM(C17:D17)</f>
        <v>0</v>
      </c>
      <c r="F17" s="79"/>
      <c r="G17" s="79"/>
      <c r="H17" s="373">
        <f>SUM(F17:G17)</f>
        <v>0</v>
      </c>
    </row>
    <row r="18" spans="1:8" ht="15" customHeight="1">
      <c r="A18" s="77" t="s">
        <v>542</v>
      </c>
      <c r="B18" s="252" t="s">
        <v>494</v>
      </c>
      <c r="C18" s="79"/>
      <c r="D18" s="79">
        <f>+'AR.20fin.sumos'!C23</f>
        <v>15089</v>
      </c>
      <c r="E18" s="373">
        <f>SUM(C18:D18)</f>
        <v>15089</v>
      </c>
      <c r="F18" s="79"/>
      <c r="G18" s="79">
        <f>+'AR.20fin.sumos'!M23</f>
        <v>19294</v>
      </c>
      <c r="H18" s="373">
        <f>SUM(F18:G18)</f>
        <v>19294</v>
      </c>
    </row>
    <row r="19" spans="1:8" ht="15" customHeight="1">
      <c r="A19" s="77" t="s">
        <v>543</v>
      </c>
      <c r="B19" s="281" t="s">
        <v>538</v>
      </c>
      <c r="C19" s="371">
        <f aca="true" t="shared" si="0" ref="C19:H19">SUM(C15:C18)</f>
        <v>0</v>
      </c>
      <c r="D19" s="371">
        <f t="shared" si="0"/>
        <v>208385</v>
      </c>
      <c r="E19" s="371">
        <f t="shared" si="0"/>
        <v>208385</v>
      </c>
      <c r="F19" s="371">
        <f t="shared" si="0"/>
        <v>0</v>
      </c>
      <c r="G19" s="371">
        <f t="shared" si="0"/>
        <v>208511</v>
      </c>
      <c r="H19" s="371">
        <f t="shared" si="0"/>
        <v>208511</v>
      </c>
    </row>
    <row r="20" ht="6.75" customHeight="1"/>
    <row r="21" spans="3:5" ht="11.25" customHeight="1">
      <c r="C21" s="157"/>
      <c r="D21" s="157"/>
      <c r="E21" s="157"/>
    </row>
    <row r="22" spans="1:5" s="155" customFormat="1" ht="12.75">
      <c r="A22" s="155" t="s">
        <v>85</v>
      </c>
      <c r="C22" s="158" t="s">
        <v>847</v>
      </c>
      <c r="D22" s="268"/>
      <c r="E22" s="269"/>
    </row>
    <row r="23" spans="3:6" s="155" customFormat="1" ht="12.75">
      <c r="C23" s="269" t="s">
        <v>89</v>
      </c>
      <c r="D23" s="269"/>
      <c r="E23" s="269"/>
      <c r="F23" s="269"/>
    </row>
  </sheetData>
  <sheetProtection/>
  <mergeCells count="9">
    <mergeCell ref="B8:G8"/>
    <mergeCell ref="A4:H4"/>
    <mergeCell ref="A5:H5"/>
    <mergeCell ref="A10:H10"/>
    <mergeCell ref="B7:G7"/>
    <mergeCell ref="A12:A13"/>
    <mergeCell ref="B12:B13"/>
    <mergeCell ref="C12:E12"/>
    <mergeCell ref="F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16"/>
  <sheetViews>
    <sheetView showGridLines="0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7.7109375" style="1" customWidth="1"/>
    <col min="2" max="2" width="16.28125" style="1" customWidth="1"/>
    <col min="3" max="3" width="17.00390625" style="1" customWidth="1"/>
    <col min="4" max="16384" width="9.140625" style="1" customWidth="1"/>
  </cols>
  <sheetData>
    <row r="1" spans="1:4" s="205" customFormat="1" ht="12.75">
      <c r="A1" s="338" t="s">
        <v>107</v>
      </c>
      <c r="B1" s="339" t="s">
        <v>54</v>
      </c>
      <c r="C1" s="338"/>
      <c r="D1" s="338"/>
    </row>
    <row r="2" spans="1:4" s="205" customFormat="1" ht="14.25" customHeight="1">
      <c r="A2" s="339" t="s">
        <v>52</v>
      </c>
      <c r="B2" s="339" t="s">
        <v>943</v>
      </c>
      <c r="C2" s="339"/>
      <c r="D2" s="339"/>
    </row>
    <row r="3" spans="1:4" s="205" customFormat="1" ht="45.75" customHeight="1">
      <c r="A3" s="1171" t="s">
        <v>53</v>
      </c>
      <c r="B3" s="1171"/>
      <c r="C3" s="1171"/>
      <c r="D3" s="340"/>
    </row>
    <row r="4" spans="1:11" s="318" customFormat="1" ht="21.75" customHeight="1">
      <c r="A4" s="1151"/>
      <c r="B4" s="1151"/>
      <c r="C4" s="1151"/>
      <c r="D4" s="323"/>
      <c r="E4" s="323"/>
      <c r="F4" s="323"/>
      <c r="G4" s="323"/>
      <c r="H4" s="323"/>
      <c r="I4" s="323"/>
      <c r="J4" s="323"/>
      <c r="K4" s="323"/>
    </row>
    <row r="5" spans="1:11" s="127" customFormat="1" ht="12.75">
      <c r="A5" s="1154" t="s">
        <v>700</v>
      </c>
      <c r="B5" s="1154"/>
      <c r="C5" s="1154"/>
      <c r="D5" s="276"/>
      <c r="E5" s="276"/>
      <c r="F5" s="276"/>
      <c r="G5" s="276"/>
      <c r="H5" s="276"/>
      <c r="I5" s="276"/>
      <c r="J5" s="276"/>
      <c r="K5" s="276"/>
    </row>
    <row r="6" spans="1:11" s="127" customFormat="1" ht="12.75">
      <c r="A6" s="295"/>
      <c r="B6" s="295"/>
      <c r="C6" s="295"/>
      <c r="D6" s="276"/>
      <c r="E6" s="276"/>
      <c r="F6" s="276"/>
      <c r="G6" s="276"/>
      <c r="H6" s="276"/>
      <c r="I6" s="276"/>
      <c r="J6" s="276"/>
      <c r="K6" s="276"/>
    </row>
    <row r="7" spans="1:3" ht="14.25">
      <c r="A7" s="1170" t="s">
        <v>108</v>
      </c>
      <c r="B7" s="1170"/>
      <c r="C7" s="1170"/>
    </row>
    <row r="9" spans="1:3" ht="25.5">
      <c r="A9" s="335"/>
      <c r="B9" s="6" t="s">
        <v>664</v>
      </c>
      <c r="C9" s="17" t="s">
        <v>665</v>
      </c>
    </row>
    <row r="10" spans="1:3" ht="12.75">
      <c r="A10" s="335" t="s">
        <v>403</v>
      </c>
      <c r="B10" s="335"/>
      <c r="C10" s="335"/>
    </row>
    <row r="11" spans="1:3" ht="25.5">
      <c r="A11" s="335" t="s">
        <v>404</v>
      </c>
      <c r="B11" s="335"/>
      <c r="C11" s="335"/>
    </row>
    <row r="12" spans="1:3" ht="25.5">
      <c r="A12" s="335" t="s">
        <v>405</v>
      </c>
      <c r="B12" s="335"/>
      <c r="C12" s="335"/>
    </row>
    <row r="13" spans="1:3" ht="12.75">
      <c r="A13" s="335" t="s">
        <v>406</v>
      </c>
      <c r="B13" s="335"/>
      <c r="C13" s="335"/>
    </row>
    <row r="15" spans="1:5" s="155" customFormat="1" ht="12.75">
      <c r="A15" s="155" t="s">
        <v>85</v>
      </c>
      <c r="B15" s="268"/>
      <c r="D15" s="269"/>
      <c r="E15" s="269"/>
    </row>
    <row r="16" spans="2:6" s="155" customFormat="1" ht="12.75">
      <c r="B16" s="269" t="s">
        <v>89</v>
      </c>
      <c r="D16" s="269"/>
      <c r="E16" s="269"/>
      <c r="F16" s="269"/>
    </row>
  </sheetData>
  <sheetProtection/>
  <mergeCells count="4">
    <mergeCell ref="A7:C7"/>
    <mergeCell ref="A3:C3"/>
    <mergeCell ref="A4:C4"/>
    <mergeCell ref="A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SheetLayoutView="100" zoomScalePageLayoutView="0" workbookViewId="0" topLeftCell="A19">
      <selection activeCell="H15" sqref="H15"/>
    </sheetView>
  </sheetViews>
  <sheetFormatPr defaultColWidth="9.140625" defaultRowHeight="12.75"/>
  <cols>
    <col min="1" max="1" width="5.57421875" style="104" customWidth="1"/>
    <col min="2" max="2" width="1.1484375" style="104" customWidth="1"/>
    <col min="3" max="3" width="0.9921875" style="104" customWidth="1"/>
    <col min="4" max="4" width="33.28125" style="104" customWidth="1"/>
    <col min="5" max="5" width="10.00390625" style="104" customWidth="1"/>
    <col min="6" max="6" width="6.7109375" style="104" bestFit="1" customWidth="1"/>
    <col min="7" max="7" width="11.57421875" style="104" customWidth="1"/>
    <col min="8" max="8" width="9.28125" style="104" customWidth="1"/>
    <col min="9" max="9" width="8.140625" style="104" bestFit="1" customWidth="1"/>
    <col min="10" max="10" width="9.421875" style="104" customWidth="1"/>
    <col min="11" max="11" width="9.7109375" style="104" customWidth="1"/>
    <col min="12" max="12" width="10.28125" style="104" customWidth="1"/>
    <col min="13" max="13" width="10.421875" style="104" customWidth="1"/>
    <col min="14" max="14" width="10.8515625" style="104" customWidth="1"/>
    <col min="15" max="15" width="10.28125" style="104" customWidth="1"/>
    <col min="16" max="16384" width="9.140625" style="104" customWidth="1"/>
  </cols>
  <sheetData>
    <row r="1" spans="1:16" ht="4.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346"/>
      <c r="N1" s="346"/>
      <c r="O1" s="346"/>
      <c r="P1" s="343"/>
    </row>
    <row r="2" spans="14:16" ht="11.25" customHeight="1">
      <c r="N2" s="85" t="s">
        <v>55</v>
      </c>
      <c r="O2" s="85"/>
      <c r="P2" s="343"/>
    </row>
    <row r="3" spans="1:16" ht="12.75">
      <c r="A3" s="1189" t="s">
        <v>57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85" t="s">
        <v>56</v>
      </c>
      <c r="O3" s="85"/>
      <c r="P3" s="343"/>
    </row>
    <row r="4" spans="1:12" s="318" customFormat="1" ht="14.25" customHeight="1">
      <c r="A4" s="323"/>
      <c r="B4" s="323"/>
      <c r="C4" s="323"/>
      <c r="D4" s="323"/>
      <c r="E4" s="1151" t="s">
        <v>838</v>
      </c>
      <c r="F4" s="1151"/>
      <c r="G4" s="1151"/>
      <c r="H4" s="1151"/>
      <c r="I4" s="1151"/>
      <c r="J4" s="1151"/>
      <c r="K4" s="1151"/>
      <c r="L4" s="1151"/>
    </row>
    <row r="5" spans="3:12" s="127" customFormat="1" ht="12.75">
      <c r="C5" s="276"/>
      <c r="D5" s="276"/>
      <c r="E5" s="1154" t="s">
        <v>700</v>
      </c>
      <c r="F5" s="1154"/>
      <c r="G5" s="1154"/>
      <c r="H5" s="1154"/>
      <c r="I5" s="1154"/>
      <c r="J5" s="1154"/>
      <c r="K5" s="1154"/>
      <c r="L5" s="1154"/>
    </row>
    <row r="6" spans="1:15" ht="9" customHeight="1">
      <c r="A6" s="128"/>
      <c r="B6" s="128"/>
      <c r="C6" s="128"/>
      <c r="D6" s="128"/>
      <c r="E6" s="1154"/>
      <c r="F6" s="1154"/>
      <c r="G6" s="1154"/>
      <c r="H6" s="1154"/>
      <c r="I6" s="1154"/>
      <c r="J6" s="1154"/>
      <c r="K6" s="1154"/>
      <c r="L6" s="1154"/>
      <c r="M6" s="128"/>
      <c r="N6" s="128"/>
      <c r="O6" s="128"/>
    </row>
    <row r="7" spans="1:15" ht="12.75">
      <c r="A7" s="849" t="s">
        <v>1133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</row>
    <row r="8" spans="1:15" ht="12.75">
      <c r="A8" s="1175" t="s">
        <v>58</v>
      </c>
      <c r="B8" s="1176" t="s">
        <v>59</v>
      </c>
      <c r="C8" s="1177"/>
      <c r="D8" s="1178"/>
      <c r="E8" s="1182" t="s">
        <v>427</v>
      </c>
      <c r="F8" s="1182"/>
      <c r="G8" s="1182"/>
      <c r="H8" s="1182"/>
      <c r="I8" s="1182"/>
      <c r="J8" s="1182"/>
      <c r="K8" s="1182"/>
      <c r="L8" s="1182"/>
      <c r="M8" s="1182"/>
      <c r="N8" s="1182"/>
      <c r="O8" s="1183" t="s">
        <v>429</v>
      </c>
    </row>
    <row r="9" spans="1:15" ht="51.75" customHeight="1">
      <c r="A9" s="1175"/>
      <c r="B9" s="1179"/>
      <c r="C9" s="1180"/>
      <c r="D9" s="1181"/>
      <c r="E9" s="215" t="s">
        <v>430</v>
      </c>
      <c r="F9" s="166" t="s">
        <v>431</v>
      </c>
      <c r="G9" s="77" t="s">
        <v>432</v>
      </c>
      <c r="H9" s="166" t="s">
        <v>433</v>
      </c>
      <c r="I9" s="77" t="s">
        <v>434</v>
      </c>
      <c r="J9" s="77" t="s">
        <v>60</v>
      </c>
      <c r="K9" s="77" t="s">
        <v>435</v>
      </c>
      <c r="L9" s="77" t="s">
        <v>436</v>
      </c>
      <c r="M9" s="166" t="s">
        <v>437</v>
      </c>
      <c r="N9" s="77" t="s">
        <v>438</v>
      </c>
      <c r="O9" s="1183"/>
    </row>
    <row r="10" spans="1:15" ht="12.75">
      <c r="A10" s="80">
        <v>1</v>
      </c>
      <c r="B10" s="1190">
        <v>2</v>
      </c>
      <c r="C10" s="1190"/>
      <c r="D10" s="1191"/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80">
        <v>10</v>
      </c>
      <c r="M10" s="80">
        <v>11</v>
      </c>
      <c r="N10" s="80">
        <v>12</v>
      </c>
      <c r="O10" s="80">
        <v>13</v>
      </c>
    </row>
    <row r="11" spans="1:15" ht="12.75">
      <c r="A11" s="216" t="s">
        <v>539</v>
      </c>
      <c r="B11" s="217" t="s">
        <v>518</v>
      </c>
      <c r="C11" s="344"/>
      <c r="D11" s="344"/>
      <c r="E11" s="378">
        <f>SUM(E12:E25)</f>
        <v>0</v>
      </c>
      <c r="F11" s="378">
        <f aca="true" t="shared" si="0" ref="F11:O11">SUM(F12:F25)</f>
        <v>0</v>
      </c>
      <c r="G11" s="378">
        <f t="shared" si="0"/>
        <v>0</v>
      </c>
      <c r="H11" s="378">
        <f t="shared" si="0"/>
        <v>0</v>
      </c>
      <c r="I11" s="378">
        <f t="shared" si="0"/>
        <v>0</v>
      </c>
      <c r="J11" s="378">
        <f t="shared" si="0"/>
        <v>0</v>
      </c>
      <c r="K11" s="378">
        <f t="shared" si="0"/>
        <v>0</v>
      </c>
      <c r="L11" s="378">
        <f t="shared" si="0"/>
        <v>0</v>
      </c>
      <c r="M11" s="378">
        <f t="shared" si="0"/>
        <v>1692140</v>
      </c>
      <c r="N11" s="378">
        <f t="shared" si="0"/>
        <v>0</v>
      </c>
      <c r="O11" s="378">
        <f t="shared" si="0"/>
        <v>1692140</v>
      </c>
    </row>
    <row r="12" spans="1:15" ht="14.25" customHeight="1">
      <c r="A12" s="218" t="s">
        <v>621</v>
      </c>
      <c r="B12" s="143"/>
      <c r="C12" s="219" t="s">
        <v>602</v>
      </c>
      <c r="D12" s="220"/>
      <c r="E12" s="137"/>
      <c r="F12" s="137"/>
      <c r="G12" s="137"/>
      <c r="H12" s="137"/>
      <c r="I12" s="137"/>
      <c r="J12" s="137"/>
      <c r="K12" s="137"/>
      <c r="L12" s="137"/>
      <c r="M12" s="137">
        <f>+'Veiklos rezultatų'!H29</f>
        <v>1161313</v>
      </c>
      <c r="N12" s="137"/>
      <c r="O12" s="378">
        <f>SUM(E12:N12)</f>
        <v>1161313</v>
      </c>
    </row>
    <row r="13" spans="1:15" ht="12.75">
      <c r="A13" s="221" t="s">
        <v>622</v>
      </c>
      <c r="B13" s="222"/>
      <c r="C13" s="223" t="s">
        <v>519</v>
      </c>
      <c r="D13" s="167"/>
      <c r="E13" s="137"/>
      <c r="F13" s="137"/>
      <c r="G13" s="137"/>
      <c r="H13" s="137"/>
      <c r="I13" s="137"/>
      <c r="J13" s="137"/>
      <c r="K13" s="137"/>
      <c r="L13" s="137"/>
      <c r="M13" s="137">
        <f>+'Veiklos rezultatų'!H30</f>
        <v>9165</v>
      </c>
      <c r="N13" s="137"/>
      <c r="O13" s="378">
        <f aca="true" t="shared" si="1" ref="O13:O40">SUM(E13:N13)</f>
        <v>9165</v>
      </c>
    </row>
    <row r="14" spans="1:15" ht="12.75">
      <c r="A14" s="224" t="s">
        <v>623</v>
      </c>
      <c r="B14" s="225"/>
      <c r="C14" s="226" t="s">
        <v>520</v>
      </c>
      <c r="D14" s="220"/>
      <c r="E14" s="137"/>
      <c r="F14" s="137"/>
      <c r="G14" s="137"/>
      <c r="H14" s="137"/>
      <c r="I14" s="137"/>
      <c r="J14" s="137"/>
      <c r="K14" s="137"/>
      <c r="L14" s="137"/>
      <c r="M14" s="137">
        <f>+'Veiklos rezultatų'!H31</f>
        <v>121683</v>
      </c>
      <c r="N14" s="137"/>
      <c r="O14" s="378">
        <f t="shared" si="1"/>
        <v>121683</v>
      </c>
    </row>
    <row r="15" spans="1:15" ht="12.75">
      <c r="A15" s="227" t="s">
        <v>634</v>
      </c>
      <c r="B15" s="225"/>
      <c r="C15" s="226" t="s">
        <v>521</v>
      </c>
      <c r="D15" s="228"/>
      <c r="E15" s="137"/>
      <c r="F15" s="137"/>
      <c r="G15" s="137"/>
      <c r="H15" s="137"/>
      <c r="I15" s="137"/>
      <c r="J15" s="137"/>
      <c r="K15" s="137"/>
      <c r="L15" s="137"/>
      <c r="M15" s="137">
        <f>+'Veiklos rezultatų'!H32</f>
        <v>120</v>
      </c>
      <c r="N15" s="137"/>
      <c r="O15" s="378">
        <f t="shared" si="1"/>
        <v>120</v>
      </c>
    </row>
    <row r="16" spans="1:15" ht="12.75">
      <c r="A16" s="227" t="s">
        <v>641</v>
      </c>
      <c r="B16" s="225"/>
      <c r="C16" s="226" t="s">
        <v>523</v>
      </c>
      <c r="D16" s="228"/>
      <c r="E16" s="137"/>
      <c r="F16" s="137"/>
      <c r="G16" s="137"/>
      <c r="H16" s="137"/>
      <c r="I16" s="137"/>
      <c r="J16" s="137"/>
      <c r="K16" s="137"/>
      <c r="L16" s="137"/>
      <c r="M16" s="137">
        <f>+'Veiklos rezultatų'!H33</f>
        <v>0</v>
      </c>
      <c r="N16" s="137"/>
      <c r="O16" s="378">
        <f t="shared" si="1"/>
        <v>0</v>
      </c>
    </row>
    <row r="17" spans="1:15" ht="12.75">
      <c r="A17" s="227" t="s">
        <v>642</v>
      </c>
      <c r="B17" s="225"/>
      <c r="C17" s="226" t="s">
        <v>525</v>
      </c>
      <c r="D17" s="228"/>
      <c r="E17" s="137"/>
      <c r="F17" s="137"/>
      <c r="G17" s="137"/>
      <c r="H17" s="137"/>
      <c r="I17" s="137"/>
      <c r="J17" s="137"/>
      <c r="K17" s="137"/>
      <c r="L17" s="137"/>
      <c r="M17" s="137">
        <f>+'Veiklos rezultatų'!H34</f>
        <v>3488</v>
      </c>
      <c r="N17" s="137"/>
      <c r="O17" s="378">
        <f t="shared" si="1"/>
        <v>3488</v>
      </c>
    </row>
    <row r="18" spans="1:15" ht="12.75">
      <c r="A18" s="227" t="s">
        <v>902</v>
      </c>
      <c r="B18" s="225"/>
      <c r="C18" s="226" t="s">
        <v>61</v>
      </c>
      <c r="D18" s="228"/>
      <c r="E18" s="137"/>
      <c r="F18" s="137"/>
      <c r="G18" s="137"/>
      <c r="H18" s="137"/>
      <c r="I18" s="137"/>
      <c r="J18" s="137"/>
      <c r="K18" s="137"/>
      <c r="L18" s="137"/>
      <c r="M18" s="137">
        <f>+'Veiklos rezultatų'!H35</f>
        <v>10307</v>
      </c>
      <c r="N18" s="137"/>
      <c r="O18" s="378">
        <f t="shared" si="1"/>
        <v>10307</v>
      </c>
    </row>
    <row r="19" spans="1:15" ht="12.75">
      <c r="A19" s="227" t="s">
        <v>62</v>
      </c>
      <c r="B19" s="225"/>
      <c r="C19" s="226" t="s">
        <v>63</v>
      </c>
      <c r="D19" s="345"/>
      <c r="E19" s="137"/>
      <c r="F19" s="137"/>
      <c r="G19" s="137"/>
      <c r="H19" s="137"/>
      <c r="I19" s="137"/>
      <c r="J19" s="137"/>
      <c r="K19" s="137"/>
      <c r="L19" s="137"/>
      <c r="M19" s="137">
        <f>+'Veiklos rezultatų'!H36</f>
        <v>0</v>
      </c>
      <c r="N19" s="137"/>
      <c r="O19" s="378">
        <f t="shared" si="1"/>
        <v>0</v>
      </c>
    </row>
    <row r="20" spans="1:15" ht="12.75">
      <c r="A20" s="229" t="s">
        <v>64</v>
      </c>
      <c r="B20" s="225"/>
      <c r="C20" s="1184" t="s">
        <v>65</v>
      </c>
      <c r="D20" s="1185"/>
      <c r="E20" s="137"/>
      <c r="F20" s="137"/>
      <c r="G20" s="137"/>
      <c r="H20" s="137"/>
      <c r="I20" s="137"/>
      <c r="J20" s="137"/>
      <c r="K20" s="137"/>
      <c r="L20" s="137"/>
      <c r="M20" s="137">
        <f>+'Veiklos rezultatų'!H37</f>
        <v>348954</v>
      </c>
      <c r="N20" s="137"/>
      <c r="O20" s="378">
        <f t="shared" si="1"/>
        <v>348954</v>
      </c>
    </row>
    <row r="21" spans="1:15" ht="12.75">
      <c r="A21" s="221" t="s">
        <v>66</v>
      </c>
      <c r="B21" s="225"/>
      <c r="C21" s="226" t="s">
        <v>527</v>
      </c>
      <c r="D21" s="230"/>
      <c r="E21" s="137"/>
      <c r="F21" s="137"/>
      <c r="G21" s="137"/>
      <c r="H21" s="137"/>
      <c r="I21" s="137"/>
      <c r="J21" s="137"/>
      <c r="K21" s="137"/>
      <c r="L21" s="137"/>
      <c r="M21" s="137">
        <f>+'Veiklos rezultatų'!H38</f>
        <v>0</v>
      </c>
      <c r="N21" s="137"/>
      <c r="O21" s="378">
        <f t="shared" si="1"/>
        <v>0</v>
      </c>
    </row>
    <row r="22" spans="1:15" ht="12.75">
      <c r="A22" s="227" t="s">
        <v>67</v>
      </c>
      <c r="B22" s="225"/>
      <c r="C22" s="226" t="s">
        <v>528</v>
      </c>
      <c r="D22" s="230"/>
      <c r="E22" s="137"/>
      <c r="F22" s="137"/>
      <c r="G22" s="137"/>
      <c r="H22" s="137"/>
      <c r="I22" s="137"/>
      <c r="J22" s="137"/>
      <c r="K22" s="137"/>
      <c r="L22" s="137"/>
      <c r="M22" s="137">
        <f>+'Veiklos rezultatų'!H39</f>
        <v>0</v>
      </c>
      <c r="N22" s="137"/>
      <c r="O22" s="378">
        <f t="shared" si="1"/>
        <v>0</v>
      </c>
    </row>
    <row r="23" spans="1:15" ht="12.75">
      <c r="A23" s="227" t="s">
        <v>68</v>
      </c>
      <c r="B23" s="225"/>
      <c r="C23" s="226" t="s">
        <v>603</v>
      </c>
      <c r="D23" s="230"/>
      <c r="E23" s="137"/>
      <c r="F23" s="137"/>
      <c r="G23" s="137"/>
      <c r="H23" s="137"/>
      <c r="I23" s="137"/>
      <c r="J23" s="137"/>
      <c r="K23" s="137"/>
      <c r="L23" s="137"/>
      <c r="M23" s="137">
        <f>+'Veiklos rezultatų'!H40</f>
        <v>0</v>
      </c>
      <c r="N23" s="137"/>
      <c r="O23" s="378">
        <f t="shared" si="1"/>
        <v>0</v>
      </c>
    </row>
    <row r="24" spans="1:15" ht="12.75">
      <c r="A24" s="227" t="s">
        <v>69</v>
      </c>
      <c r="B24" s="225"/>
      <c r="C24" s="226" t="s">
        <v>600</v>
      </c>
      <c r="D24" s="230"/>
      <c r="E24" s="137"/>
      <c r="F24" s="137"/>
      <c r="G24" s="137"/>
      <c r="H24" s="137"/>
      <c r="I24" s="137"/>
      <c r="J24" s="137"/>
      <c r="K24" s="137"/>
      <c r="L24" s="137"/>
      <c r="M24" s="137">
        <f>+'Veiklos rezultatų'!H41</f>
        <v>37110</v>
      </c>
      <c r="N24" s="137"/>
      <c r="O24" s="378">
        <f t="shared" si="1"/>
        <v>37110</v>
      </c>
    </row>
    <row r="25" spans="1:15" ht="12.75">
      <c r="A25" s="227" t="s">
        <v>70</v>
      </c>
      <c r="B25" s="225"/>
      <c r="C25" s="226" t="s">
        <v>529</v>
      </c>
      <c r="D25" s="230"/>
      <c r="E25" s="137"/>
      <c r="F25" s="137"/>
      <c r="G25" s="137"/>
      <c r="H25" s="137"/>
      <c r="I25" s="137"/>
      <c r="J25" s="137"/>
      <c r="K25" s="137"/>
      <c r="L25" s="137"/>
      <c r="M25" s="137">
        <f>+'Veiklos rezultatų'!H42</f>
        <v>0</v>
      </c>
      <c r="N25" s="137"/>
      <c r="O25" s="378">
        <f t="shared" si="1"/>
        <v>0</v>
      </c>
    </row>
    <row r="26" spans="1:15" ht="41.25" customHeight="1">
      <c r="A26" s="231" t="s">
        <v>540</v>
      </c>
      <c r="B26" s="1186" t="s">
        <v>440</v>
      </c>
      <c r="C26" s="1187"/>
      <c r="D26" s="1188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378">
        <f t="shared" si="1"/>
        <v>0</v>
      </c>
    </row>
    <row r="27" spans="1:15" ht="12.75">
      <c r="A27" s="216" t="s">
        <v>541</v>
      </c>
      <c r="B27" s="1172" t="s">
        <v>441</v>
      </c>
      <c r="C27" s="1173"/>
      <c r="D27" s="1174"/>
      <c r="E27" s="378">
        <f>SUM(E28:E40)</f>
        <v>0</v>
      </c>
      <c r="F27" s="378">
        <f aca="true" t="shared" si="2" ref="F27:O27">SUM(F28:F40)</f>
        <v>0</v>
      </c>
      <c r="G27" s="378">
        <f t="shared" si="2"/>
        <v>0</v>
      </c>
      <c r="H27" s="378">
        <f t="shared" si="2"/>
        <v>0</v>
      </c>
      <c r="I27" s="378">
        <f t="shared" si="2"/>
        <v>0</v>
      </c>
      <c r="J27" s="378">
        <f t="shared" si="2"/>
        <v>0</v>
      </c>
      <c r="K27" s="378">
        <f t="shared" si="2"/>
        <v>0</v>
      </c>
      <c r="L27" s="378">
        <f t="shared" si="2"/>
        <v>0</v>
      </c>
      <c r="M27" s="378">
        <f t="shared" si="2"/>
        <v>1545958</v>
      </c>
      <c r="N27" s="378">
        <f t="shared" si="2"/>
        <v>0</v>
      </c>
      <c r="O27" s="378">
        <f t="shared" si="2"/>
        <v>1545958</v>
      </c>
    </row>
    <row r="28" spans="1:15" ht="12.75">
      <c r="A28" s="232" t="s">
        <v>625</v>
      </c>
      <c r="B28" s="233"/>
      <c r="C28" s="234" t="s">
        <v>442</v>
      </c>
      <c r="D28" s="13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378">
        <f t="shared" si="1"/>
        <v>0</v>
      </c>
    </row>
    <row r="29" spans="1:15" ht="12.75">
      <c r="A29" s="99" t="s">
        <v>43</v>
      </c>
      <c r="B29" s="143"/>
      <c r="C29" s="144"/>
      <c r="D29" s="235" t="s">
        <v>602</v>
      </c>
      <c r="E29" s="137"/>
      <c r="F29" s="137"/>
      <c r="G29" s="137"/>
      <c r="H29" s="137"/>
      <c r="I29" s="137"/>
      <c r="J29" s="137"/>
      <c r="K29" s="137"/>
      <c r="L29" s="137"/>
      <c r="M29" s="137">
        <f>+'Pinigų srautų'!G42</f>
        <v>1168302</v>
      </c>
      <c r="N29" s="137"/>
      <c r="O29" s="378">
        <f t="shared" si="1"/>
        <v>1168302</v>
      </c>
    </row>
    <row r="30" spans="1:15" ht="12.75">
      <c r="A30" s="236" t="s">
        <v>44</v>
      </c>
      <c r="B30" s="225"/>
      <c r="C30" s="237"/>
      <c r="D30" s="235" t="s">
        <v>520</v>
      </c>
      <c r="E30" s="137"/>
      <c r="F30" s="137"/>
      <c r="G30" s="137"/>
      <c r="H30" s="137"/>
      <c r="I30" s="137"/>
      <c r="J30" s="137"/>
      <c r="K30" s="137"/>
      <c r="L30" s="137"/>
      <c r="M30" s="137">
        <f>+'Pinigų srautų'!G43</f>
        <v>30557</v>
      </c>
      <c r="N30" s="137"/>
      <c r="O30" s="378">
        <f t="shared" si="1"/>
        <v>30557</v>
      </c>
    </row>
    <row r="31" spans="1:15" ht="12.75">
      <c r="A31" s="236" t="s">
        <v>71</v>
      </c>
      <c r="B31" s="225"/>
      <c r="C31" s="237"/>
      <c r="D31" s="235" t="s">
        <v>554</v>
      </c>
      <c r="E31" s="137"/>
      <c r="F31" s="137"/>
      <c r="G31" s="137"/>
      <c r="H31" s="137"/>
      <c r="I31" s="137"/>
      <c r="J31" s="137"/>
      <c r="K31" s="137"/>
      <c r="L31" s="137"/>
      <c r="M31" s="137">
        <f>+'Pinigų srautų'!G44</f>
        <v>120</v>
      </c>
      <c r="N31" s="137"/>
      <c r="O31" s="378">
        <f t="shared" si="1"/>
        <v>120</v>
      </c>
    </row>
    <row r="32" spans="1:15" ht="12.75">
      <c r="A32" s="236" t="s">
        <v>72</v>
      </c>
      <c r="B32" s="225"/>
      <c r="C32" s="237"/>
      <c r="D32" s="235" t="s">
        <v>555</v>
      </c>
      <c r="E32" s="137"/>
      <c r="F32" s="137"/>
      <c r="G32" s="137"/>
      <c r="H32" s="137"/>
      <c r="I32" s="137"/>
      <c r="J32" s="137"/>
      <c r="K32" s="137"/>
      <c r="L32" s="137"/>
      <c r="M32" s="137">
        <f>+'Pinigų srautų'!G45</f>
        <v>0</v>
      </c>
      <c r="N32" s="137"/>
      <c r="O32" s="378">
        <f t="shared" si="1"/>
        <v>0</v>
      </c>
    </row>
    <row r="33" spans="1:15" ht="12.75">
      <c r="A33" s="236" t="s">
        <v>73</v>
      </c>
      <c r="B33" s="225"/>
      <c r="C33" s="237"/>
      <c r="D33" s="235" t="s">
        <v>556</v>
      </c>
      <c r="E33" s="137"/>
      <c r="F33" s="137"/>
      <c r="G33" s="137"/>
      <c r="H33" s="137"/>
      <c r="I33" s="137"/>
      <c r="J33" s="137"/>
      <c r="K33" s="137"/>
      <c r="L33" s="137"/>
      <c r="M33" s="137">
        <f>+'Pinigų srautų'!G46</f>
        <v>3488</v>
      </c>
      <c r="N33" s="137"/>
      <c r="O33" s="378">
        <f t="shared" si="1"/>
        <v>3488</v>
      </c>
    </row>
    <row r="34" spans="1:15" ht="12.75">
      <c r="A34" s="236" t="s">
        <v>74</v>
      </c>
      <c r="B34" s="225"/>
      <c r="C34" s="237"/>
      <c r="D34" s="235" t="s">
        <v>61</v>
      </c>
      <c r="E34" s="137"/>
      <c r="F34" s="137"/>
      <c r="G34" s="137"/>
      <c r="H34" s="137"/>
      <c r="I34" s="137"/>
      <c r="J34" s="137"/>
      <c r="K34" s="137"/>
      <c r="L34" s="137"/>
      <c r="M34" s="137">
        <f>+'Pinigų srautų'!G47</f>
        <v>1389</v>
      </c>
      <c r="N34" s="137"/>
      <c r="O34" s="378">
        <f t="shared" si="1"/>
        <v>1389</v>
      </c>
    </row>
    <row r="35" spans="1:15" ht="12.75">
      <c r="A35" s="236" t="s">
        <v>75</v>
      </c>
      <c r="B35" s="225"/>
      <c r="C35" s="237"/>
      <c r="D35" s="235" t="s">
        <v>801</v>
      </c>
      <c r="E35" s="137"/>
      <c r="F35" s="137"/>
      <c r="G35" s="137"/>
      <c r="H35" s="137"/>
      <c r="I35" s="137"/>
      <c r="J35" s="137"/>
      <c r="K35" s="137"/>
      <c r="L35" s="137"/>
      <c r="M35" s="137">
        <f>+'Pinigų srautų'!G48</f>
        <v>326375</v>
      </c>
      <c r="N35" s="137"/>
      <c r="O35" s="378">
        <f t="shared" si="1"/>
        <v>326375</v>
      </c>
    </row>
    <row r="36" spans="1:15" ht="12.75">
      <c r="A36" s="236" t="s">
        <v>76</v>
      </c>
      <c r="B36" s="225"/>
      <c r="C36" s="237"/>
      <c r="D36" s="235" t="s">
        <v>527</v>
      </c>
      <c r="E36" s="137"/>
      <c r="F36" s="137"/>
      <c r="G36" s="137"/>
      <c r="H36" s="137"/>
      <c r="I36" s="137"/>
      <c r="J36" s="137"/>
      <c r="K36" s="137"/>
      <c r="L36" s="137"/>
      <c r="M36" s="137">
        <f>+'Pinigų srautų'!G49</f>
        <v>0</v>
      </c>
      <c r="N36" s="137"/>
      <c r="O36" s="378">
        <f t="shared" si="1"/>
        <v>0</v>
      </c>
    </row>
    <row r="37" spans="1:15" ht="12.75">
      <c r="A37" s="236" t="s">
        <v>77</v>
      </c>
      <c r="B37" s="225"/>
      <c r="C37" s="237"/>
      <c r="D37" s="235" t="s">
        <v>528</v>
      </c>
      <c r="E37" s="137"/>
      <c r="F37" s="137"/>
      <c r="G37" s="137"/>
      <c r="H37" s="137"/>
      <c r="I37" s="137"/>
      <c r="J37" s="137"/>
      <c r="K37" s="137"/>
      <c r="L37" s="137"/>
      <c r="M37" s="137">
        <f>+'Pinigų srautų'!G50</f>
        <v>0</v>
      </c>
      <c r="N37" s="137"/>
      <c r="O37" s="378">
        <f t="shared" si="1"/>
        <v>0</v>
      </c>
    </row>
    <row r="38" spans="1:15" ht="12.75">
      <c r="A38" s="238" t="s">
        <v>78</v>
      </c>
      <c r="B38" s="225"/>
      <c r="C38" s="237"/>
      <c r="D38" s="235" t="s">
        <v>606</v>
      </c>
      <c r="E38" s="137"/>
      <c r="F38" s="137"/>
      <c r="G38" s="137"/>
      <c r="H38" s="137"/>
      <c r="I38" s="137"/>
      <c r="J38" s="137"/>
      <c r="K38" s="137"/>
      <c r="L38" s="137"/>
      <c r="M38" s="137">
        <f>+'Pinigų srautų'!G51</f>
        <v>15727</v>
      </c>
      <c r="N38" s="137"/>
      <c r="O38" s="378">
        <f t="shared" si="1"/>
        <v>15727</v>
      </c>
    </row>
    <row r="39" spans="1:15" ht="12.75">
      <c r="A39" s="221" t="s">
        <v>79</v>
      </c>
      <c r="B39" s="341"/>
      <c r="C39" s="223"/>
      <c r="D39" s="342" t="s">
        <v>80</v>
      </c>
      <c r="E39" s="137"/>
      <c r="F39" s="137"/>
      <c r="G39" s="137"/>
      <c r="H39" s="137"/>
      <c r="I39" s="137"/>
      <c r="J39" s="137"/>
      <c r="K39" s="137"/>
      <c r="L39" s="137"/>
      <c r="M39" s="137">
        <f>+'Pinigų srautų'!G52</f>
        <v>0</v>
      </c>
      <c r="N39" s="137"/>
      <c r="O39" s="378">
        <f t="shared" si="1"/>
        <v>0</v>
      </c>
    </row>
    <row r="40" spans="1:15" ht="12.75">
      <c r="A40" s="236" t="s">
        <v>81</v>
      </c>
      <c r="B40" s="225"/>
      <c r="C40" s="237"/>
      <c r="D40" s="235" t="s">
        <v>607</v>
      </c>
      <c r="E40" s="379"/>
      <c r="F40" s="137"/>
      <c r="G40" s="137"/>
      <c r="H40" s="137"/>
      <c r="I40" s="137"/>
      <c r="J40" s="137"/>
      <c r="K40" s="137"/>
      <c r="L40" s="137"/>
      <c r="M40" s="137">
        <f>+'Pinigų srautų'!G53</f>
        <v>0</v>
      </c>
      <c r="N40" s="137"/>
      <c r="O40" s="378">
        <f t="shared" si="1"/>
        <v>0</v>
      </c>
    </row>
    <row r="41" spans="1:7" s="155" customFormat="1" ht="12.75">
      <c r="A41" s="155" t="s">
        <v>85</v>
      </c>
      <c r="C41" s="269"/>
      <c r="E41" s="158" t="s">
        <v>847</v>
      </c>
      <c r="F41" s="268"/>
      <c r="G41" s="268"/>
    </row>
    <row r="42" spans="5:6" s="155" customFormat="1" ht="12.75">
      <c r="E42" s="269" t="s">
        <v>89</v>
      </c>
      <c r="F42" s="269"/>
    </row>
  </sheetData>
  <sheetProtection/>
  <mergeCells count="12">
    <mergeCell ref="E5:L6"/>
    <mergeCell ref="E4:L4"/>
    <mergeCell ref="A3:M3"/>
    <mergeCell ref="B10:D10"/>
    <mergeCell ref="B27:D27"/>
    <mergeCell ref="A7:O7"/>
    <mergeCell ref="A8:A9"/>
    <mergeCell ref="B8:D9"/>
    <mergeCell ref="E8:N8"/>
    <mergeCell ref="O8:O9"/>
    <mergeCell ref="C20:D20"/>
    <mergeCell ref="B26:D26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44"/>
  <sheetViews>
    <sheetView showGridLines="0" zoomScalePageLayoutView="0" workbookViewId="0" topLeftCell="A10">
      <selection activeCell="O23" sqref="O23"/>
    </sheetView>
  </sheetViews>
  <sheetFormatPr defaultColWidth="9.140625" defaultRowHeight="12.75"/>
  <cols>
    <col min="1" max="1" width="5.57421875" style="113" customWidth="1"/>
    <col min="2" max="2" width="1.8515625" style="113" customWidth="1"/>
    <col min="3" max="3" width="29.8515625" style="113" customWidth="1"/>
    <col min="4" max="4" width="19.00390625" style="113" customWidth="1"/>
    <col min="5" max="5" width="10.7109375" style="113" customWidth="1"/>
    <col min="6" max="8" width="15.7109375" style="113" customWidth="1"/>
    <col min="9" max="9" width="20.7109375" style="113" customWidth="1"/>
    <col min="10" max="16384" width="9.140625" style="113" customWidth="1"/>
  </cols>
  <sheetData>
    <row r="1" spans="1:9" s="399" customFormat="1" ht="12.75">
      <c r="A1" s="457"/>
      <c r="B1" s="458"/>
      <c r="C1" s="458"/>
      <c r="D1" s="458"/>
      <c r="E1" s="458"/>
      <c r="G1" s="168" t="s">
        <v>851</v>
      </c>
      <c r="H1" s="459"/>
      <c r="I1" s="459"/>
    </row>
    <row r="2" spans="1:8" s="399" customFormat="1" ht="12.75">
      <c r="A2" s="457"/>
      <c r="B2" s="458"/>
      <c r="C2" s="458"/>
      <c r="D2" s="458"/>
      <c r="E2" s="458"/>
      <c r="F2" s="186"/>
      <c r="G2" s="168" t="s">
        <v>698</v>
      </c>
      <c r="H2" s="196"/>
    </row>
    <row r="3" spans="1:9" s="399" customFormat="1" ht="12.75">
      <c r="A3" s="457"/>
      <c r="B3" s="458"/>
      <c r="C3" s="458"/>
      <c r="D3" s="458"/>
      <c r="E3" s="458"/>
      <c r="F3" s="458"/>
      <c r="G3" s="458"/>
      <c r="H3" s="458"/>
      <c r="I3" s="458"/>
    </row>
    <row r="4" spans="1:9" s="461" customFormat="1" ht="32.25" customHeight="1">
      <c r="A4" s="925" t="s">
        <v>135</v>
      </c>
      <c r="B4" s="925"/>
      <c r="C4" s="925"/>
      <c r="D4" s="925"/>
      <c r="E4" s="925"/>
      <c r="F4" s="925"/>
      <c r="G4" s="925"/>
      <c r="H4" s="925"/>
      <c r="I4" s="925"/>
    </row>
    <row r="5" spans="1:9" s="399" customFormat="1" ht="9.75" customHeight="1">
      <c r="A5" s="460"/>
      <c r="B5" s="460"/>
      <c r="C5" s="460"/>
      <c r="D5" s="805" t="s">
        <v>838</v>
      </c>
      <c r="E5" s="805"/>
      <c r="F5" s="805"/>
      <c r="G5" s="805"/>
      <c r="H5" s="805"/>
      <c r="I5" s="460"/>
    </row>
    <row r="6" spans="1:10" s="92" customFormat="1" ht="12.75">
      <c r="A6" s="924" t="s">
        <v>700</v>
      </c>
      <c r="B6" s="924"/>
      <c r="C6" s="924"/>
      <c r="D6" s="924"/>
      <c r="E6" s="924"/>
      <c r="F6" s="924"/>
      <c r="G6" s="875"/>
      <c r="H6" s="875"/>
      <c r="I6" s="875"/>
      <c r="J6" s="875"/>
    </row>
    <row r="7" spans="1:9" ht="12.75" customHeight="1">
      <c r="A7" s="95"/>
      <c r="B7" s="95"/>
      <c r="C7" s="95"/>
      <c r="D7" s="95"/>
      <c r="E7" s="95"/>
      <c r="F7" s="95"/>
      <c r="G7" s="95"/>
      <c r="H7" s="95"/>
      <c r="I7" s="95"/>
    </row>
    <row r="8" spans="1:9" ht="12.75">
      <c r="A8" s="926" t="s">
        <v>850</v>
      </c>
      <c r="B8" s="926"/>
      <c r="C8" s="926"/>
      <c r="D8" s="926"/>
      <c r="E8" s="926"/>
      <c r="F8" s="926"/>
      <c r="G8" s="926"/>
      <c r="H8" s="926"/>
      <c r="I8" s="926"/>
    </row>
    <row r="9" spans="1:9" ht="12.75">
      <c r="A9" s="92"/>
      <c r="B9" s="92"/>
      <c r="C9" s="92"/>
      <c r="D9" s="92"/>
      <c r="E9" s="92"/>
      <c r="F9" s="92"/>
      <c r="G9" s="92"/>
      <c r="H9" s="92"/>
      <c r="I9" s="92"/>
    </row>
    <row r="10" spans="1:9" s="399" customFormat="1" ht="12.75">
      <c r="A10" s="841" t="s">
        <v>837</v>
      </c>
      <c r="B10" s="841" t="s">
        <v>836</v>
      </c>
      <c r="C10" s="916"/>
      <c r="D10" s="841" t="s">
        <v>695</v>
      </c>
      <c r="E10" s="920" t="s">
        <v>835</v>
      </c>
      <c r="F10" s="921"/>
      <c r="G10" s="921"/>
      <c r="H10" s="922"/>
      <c r="I10" s="841" t="s">
        <v>361</v>
      </c>
    </row>
    <row r="11" spans="1:9" s="399" customFormat="1" ht="63" customHeight="1">
      <c r="A11" s="916"/>
      <c r="B11" s="916"/>
      <c r="C11" s="916"/>
      <c r="D11" s="916"/>
      <c r="E11" s="27" t="s">
        <v>834</v>
      </c>
      <c r="F11" s="27" t="s">
        <v>833</v>
      </c>
      <c r="G11" s="27" t="s">
        <v>136</v>
      </c>
      <c r="H11" s="27" t="s">
        <v>137</v>
      </c>
      <c r="I11" s="916"/>
    </row>
    <row r="12" spans="1:9" s="399" customFormat="1" ht="12.75">
      <c r="A12" s="462">
        <v>1</v>
      </c>
      <c r="B12" s="914">
        <v>2</v>
      </c>
      <c r="C12" s="915"/>
      <c r="D12" s="462">
        <v>3</v>
      </c>
      <c r="E12" s="462">
        <v>4</v>
      </c>
      <c r="F12" s="462">
        <v>5</v>
      </c>
      <c r="G12" s="462">
        <v>6</v>
      </c>
      <c r="H12" s="462">
        <v>7</v>
      </c>
      <c r="I12" s="462">
        <v>8</v>
      </c>
    </row>
    <row r="13" spans="1:9" s="399" customFormat="1" ht="12.75" customHeight="1">
      <c r="A13" s="27" t="s">
        <v>539</v>
      </c>
      <c r="B13" s="909" t="s">
        <v>696</v>
      </c>
      <c r="C13" s="910"/>
      <c r="D13" s="27"/>
      <c r="E13" s="27" t="s">
        <v>683</v>
      </c>
      <c r="F13" s="27" t="s">
        <v>683</v>
      </c>
      <c r="G13" s="171"/>
      <c r="H13" s="171"/>
      <c r="I13" s="171"/>
    </row>
    <row r="14" spans="1:9" s="399" customFormat="1" ht="12.75" customHeight="1">
      <c r="A14" s="28" t="s">
        <v>621</v>
      </c>
      <c r="B14" s="385"/>
      <c r="C14" s="444" t="s">
        <v>823</v>
      </c>
      <c r="D14" s="28"/>
      <c r="E14" s="28" t="s">
        <v>683</v>
      </c>
      <c r="F14" s="28" t="s">
        <v>683</v>
      </c>
      <c r="G14" s="173"/>
      <c r="H14" s="173"/>
      <c r="I14" s="173"/>
    </row>
    <row r="15" spans="1:9" s="399" customFormat="1" ht="12.75" customHeight="1">
      <c r="A15" s="28" t="s">
        <v>622</v>
      </c>
      <c r="B15" s="385"/>
      <c r="C15" s="444" t="s">
        <v>823</v>
      </c>
      <c r="D15" s="28"/>
      <c r="E15" s="28" t="s">
        <v>683</v>
      </c>
      <c r="F15" s="28" t="s">
        <v>683</v>
      </c>
      <c r="G15" s="173"/>
      <c r="H15" s="173"/>
      <c r="I15" s="173"/>
    </row>
    <row r="16" spans="1:9" s="399" customFormat="1" ht="56.25" customHeight="1">
      <c r="A16" s="27" t="s">
        <v>540</v>
      </c>
      <c r="B16" s="895" t="s">
        <v>138</v>
      </c>
      <c r="C16" s="923"/>
      <c r="D16" s="27"/>
      <c r="E16" s="27"/>
      <c r="F16" s="27"/>
      <c r="G16" s="171"/>
      <c r="H16" s="171"/>
      <c r="I16" s="171"/>
    </row>
    <row r="17" spans="1:9" s="399" customFormat="1" ht="12.75" customHeight="1">
      <c r="A17" s="28" t="s">
        <v>624</v>
      </c>
      <c r="B17" s="384"/>
      <c r="C17" s="427" t="s">
        <v>823</v>
      </c>
      <c r="D17" s="28"/>
      <c r="E17" s="28"/>
      <c r="F17" s="28"/>
      <c r="G17" s="173"/>
      <c r="H17" s="173"/>
      <c r="I17" s="173"/>
    </row>
    <row r="18" spans="1:9" s="399" customFormat="1" ht="12.75" customHeight="1">
      <c r="A18" s="28" t="s">
        <v>630</v>
      </c>
      <c r="B18" s="384"/>
      <c r="C18" s="427" t="s">
        <v>823</v>
      </c>
      <c r="D18" s="28"/>
      <c r="E18" s="28"/>
      <c r="F18" s="28"/>
      <c r="G18" s="173"/>
      <c r="H18" s="173"/>
      <c r="I18" s="173"/>
    </row>
    <row r="19" spans="1:9" s="399" customFormat="1" ht="46.5" customHeight="1">
      <c r="A19" s="27" t="s">
        <v>541</v>
      </c>
      <c r="B19" s="907" t="s">
        <v>139</v>
      </c>
      <c r="C19" s="908"/>
      <c r="D19" s="27"/>
      <c r="E19" s="27"/>
      <c r="F19" s="27"/>
      <c r="G19" s="171"/>
      <c r="H19" s="171"/>
      <c r="I19" s="171"/>
    </row>
    <row r="20" spans="1:9" s="399" customFormat="1" ht="12.75" customHeight="1">
      <c r="A20" s="28" t="s">
        <v>625</v>
      </c>
      <c r="B20" s="384"/>
      <c r="C20" s="427" t="s">
        <v>823</v>
      </c>
      <c r="D20" s="28"/>
      <c r="E20" s="28"/>
      <c r="F20" s="28"/>
      <c r="G20" s="173"/>
      <c r="H20" s="173"/>
      <c r="I20" s="173"/>
    </row>
    <row r="21" spans="1:9" s="399" customFormat="1" ht="12.75" customHeight="1">
      <c r="A21" s="28" t="s">
        <v>626</v>
      </c>
      <c r="B21" s="384"/>
      <c r="C21" s="427" t="s">
        <v>823</v>
      </c>
      <c r="D21" s="28"/>
      <c r="E21" s="28"/>
      <c r="F21" s="28"/>
      <c r="G21" s="173"/>
      <c r="H21" s="173"/>
      <c r="I21" s="173"/>
    </row>
    <row r="22" spans="1:9" s="399" customFormat="1" ht="12.75" customHeight="1">
      <c r="A22" s="27" t="s">
        <v>140</v>
      </c>
      <c r="B22" s="909" t="s">
        <v>832</v>
      </c>
      <c r="C22" s="910"/>
      <c r="D22" s="27"/>
      <c r="E22" s="27" t="s">
        <v>683</v>
      </c>
      <c r="F22" s="27" t="s">
        <v>683</v>
      </c>
      <c r="G22" s="171"/>
      <c r="H22" s="171"/>
      <c r="I22" s="171"/>
    </row>
    <row r="23" spans="1:9" s="399" customFormat="1" ht="12.75" customHeight="1">
      <c r="A23" s="28" t="s">
        <v>628</v>
      </c>
      <c r="B23" s="385"/>
      <c r="C23" s="444" t="s">
        <v>823</v>
      </c>
      <c r="D23" s="28"/>
      <c r="E23" s="28" t="s">
        <v>683</v>
      </c>
      <c r="F23" s="28" t="s">
        <v>683</v>
      </c>
      <c r="G23" s="173"/>
      <c r="H23" s="173"/>
      <c r="I23" s="173"/>
    </row>
    <row r="24" spans="1:9" s="399" customFormat="1" ht="12.75" customHeight="1">
      <c r="A24" s="294" t="s">
        <v>629</v>
      </c>
      <c r="B24" s="385"/>
      <c r="C24" s="444" t="s">
        <v>823</v>
      </c>
      <c r="D24" s="28"/>
      <c r="E24" s="28" t="s">
        <v>683</v>
      </c>
      <c r="F24" s="28" t="s">
        <v>683</v>
      </c>
      <c r="G24" s="173"/>
      <c r="H24" s="173"/>
      <c r="I24" s="173"/>
    </row>
    <row r="25" spans="1:9" s="399" customFormat="1" ht="24.75" customHeight="1">
      <c r="A25" s="27" t="s">
        <v>543</v>
      </c>
      <c r="B25" s="909" t="s">
        <v>357</v>
      </c>
      <c r="C25" s="910"/>
      <c r="D25" s="27"/>
      <c r="E25" s="27"/>
      <c r="F25" s="27"/>
      <c r="G25" s="171"/>
      <c r="H25" s="171"/>
      <c r="I25" s="171"/>
    </row>
    <row r="26" spans="1:9" s="399" customFormat="1" ht="12.75" customHeight="1">
      <c r="A26" s="28" t="s">
        <v>831</v>
      </c>
      <c r="B26" s="385"/>
      <c r="C26" s="444" t="s">
        <v>823</v>
      </c>
      <c r="D26" s="28"/>
      <c r="E26" s="28"/>
      <c r="F26" s="28"/>
      <c r="G26" s="173"/>
      <c r="H26" s="173"/>
      <c r="I26" s="173"/>
    </row>
    <row r="27" spans="1:9" s="399" customFormat="1" ht="12.75" customHeight="1">
      <c r="A27" s="294" t="s">
        <v>830</v>
      </c>
      <c r="B27" s="385"/>
      <c r="C27" s="444" t="s">
        <v>823</v>
      </c>
      <c r="D27" s="28"/>
      <c r="E27" s="28"/>
      <c r="F27" s="28"/>
      <c r="G27" s="173"/>
      <c r="H27" s="173"/>
      <c r="I27" s="173"/>
    </row>
    <row r="28" spans="1:9" s="399" customFormat="1" ht="12.75" customHeight="1">
      <c r="A28" s="27" t="s">
        <v>773</v>
      </c>
      <c r="B28" s="909" t="s">
        <v>358</v>
      </c>
      <c r="C28" s="910"/>
      <c r="D28" s="27"/>
      <c r="E28" s="27"/>
      <c r="F28" s="27"/>
      <c r="G28" s="171"/>
      <c r="H28" s="171"/>
      <c r="I28" s="171"/>
    </row>
    <row r="29" spans="1:9" s="399" customFormat="1" ht="12.75" customHeight="1">
      <c r="A29" s="28" t="s">
        <v>829</v>
      </c>
      <c r="B29" s="385"/>
      <c r="C29" s="444" t="s">
        <v>823</v>
      </c>
      <c r="D29" s="28"/>
      <c r="E29" s="28"/>
      <c r="F29" s="28"/>
      <c r="G29" s="173"/>
      <c r="H29" s="173"/>
      <c r="I29" s="173"/>
    </row>
    <row r="30" spans="1:9" s="399" customFormat="1" ht="12.75" customHeight="1">
      <c r="A30" s="28" t="s">
        <v>828</v>
      </c>
      <c r="B30" s="385"/>
      <c r="C30" s="444" t="s">
        <v>823</v>
      </c>
      <c r="D30" s="28"/>
      <c r="E30" s="28"/>
      <c r="F30" s="28"/>
      <c r="G30" s="173"/>
      <c r="H30" s="173"/>
      <c r="I30" s="173"/>
    </row>
    <row r="31" spans="1:9" s="399" customFormat="1" ht="12.75" customHeight="1">
      <c r="A31" s="27" t="s">
        <v>141</v>
      </c>
      <c r="B31" s="909" t="s">
        <v>359</v>
      </c>
      <c r="C31" s="910"/>
      <c r="D31" s="27" t="s">
        <v>683</v>
      </c>
      <c r="E31" s="27" t="s">
        <v>683</v>
      </c>
      <c r="F31" s="27" t="s">
        <v>683</v>
      </c>
      <c r="G31" s="171"/>
      <c r="H31" s="171"/>
      <c r="I31" s="171"/>
    </row>
    <row r="32" spans="1:9" s="399" customFormat="1" ht="12.75" customHeight="1">
      <c r="A32" s="28" t="s">
        <v>827</v>
      </c>
      <c r="B32" s="385"/>
      <c r="C32" s="444" t="s">
        <v>823</v>
      </c>
      <c r="D32" s="28" t="s">
        <v>683</v>
      </c>
      <c r="E32" s="28" t="s">
        <v>683</v>
      </c>
      <c r="F32" s="28" t="s">
        <v>683</v>
      </c>
      <c r="G32" s="171"/>
      <c r="H32" s="171"/>
      <c r="I32" s="171"/>
    </row>
    <row r="33" spans="1:9" s="399" customFormat="1" ht="12.75" customHeight="1">
      <c r="A33" s="28" t="s">
        <v>826</v>
      </c>
      <c r="B33" s="385"/>
      <c r="C33" s="444" t="s">
        <v>823</v>
      </c>
      <c r="D33" s="28" t="s">
        <v>683</v>
      </c>
      <c r="E33" s="28" t="s">
        <v>683</v>
      </c>
      <c r="F33" s="28" t="s">
        <v>683</v>
      </c>
      <c r="G33" s="171"/>
      <c r="H33" s="171"/>
      <c r="I33" s="171"/>
    </row>
    <row r="34" spans="1:9" s="399" customFormat="1" ht="12.75" customHeight="1">
      <c r="A34" s="273" t="s">
        <v>142</v>
      </c>
      <c r="B34" s="907" t="s">
        <v>143</v>
      </c>
      <c r="C34" s="919"/>
      <c r="D34" s="273" t="s">
        <v>683</v>
      </c>
      <c r="E34" s="273" t="s">
        <v>683</v>
      </c>
      <c r="F34" s="273" t="s">
        <v>683</v>
      </c>
      <c r="G34" s="463"/>
      <c r="H34" s="463"/>
      <c r="I34" s="463"/>
    </row>
    <row r="35" spans="1:9" s="399" customFormat="1" ht="12.75" customHeight="1">
      <c r="A35" s="37" t="s">
        <v>825</v>
      </c>
      <c r="B35" s="464"/>
      <c r="C35" s="465" t="s">
        <v>823</v>
      </c>
      <c r="D35" s="37" t="s">
        <v>683</v>
      </c>
      <c r="E35" s="37" t="s">
        <v>683</v>
      </c>
      <c r="F35" s="37" t="s">
        <v>683</v>
      </c>
      <c r="G35" s="463"/>
      <c r="H35" s="463"/>
      <c r="I35" s="463"/>
    </row>
    <row r="36" spans="1:9" s="399" customFormat="1" ht="12.75" customHeight="1">
      <c r="A36" s="38" t="s">
        <v>824</v>
      </c>
      <c r="B36" s="466"/>
      <c r="C36" s="451" t="s">
        <v>823</v>
      </c>
      <c r="D36" s="387" t="s">
        <v>683</v>
      </c>
      <c r="E36" s="37" t="s">
        <v>683</v>
      </c>
      <c r="F36" s="37" t="s">
        <v>683</v>
      </c>
      <c r="G36" s="463"/>
      <c r="H36" s="463"/>
      <c r="I36" s="463"/>
    </row>
    <row r="37" spans="1:9" s="399" customFormat="1" ht="12.75" customHeight="1">
      <c r="A37" s="467"/>
      <c r="B37" s="174"/>
      <c r="C37" s="174"/>
      <c r="D37" s="467"/>
      <c r="E37" s="467"/>
      <c r="F37" s="467"/>
      <c r="G37" s="88"/>
      <c r="H37" s="88"/>
      <c r="I37" s="88"/>
    </row>
    <row r="38" spans="1:9" s="399" customFormat="1" ht="12.75" customHeight="1">
      <c r="A38" s="127" t="s">
        <v>360</v>
      </c>
      <c r="B38" s="468"/>
      <c r="C38" s="468"/>
      <c r="D38" s="88"/>
      <c r="E38" s="88"/>
      <c r="F38" s="88"/>
      <c r="G38" s="88"/>
      <c r="H38" s="88"/>
      <c r="I38" s="88"/>
    </row>
    <row r="39" spans="1:9" s="399" customFormat="1" ht="12.75" customHeight="1">
      <c r="A39" s="917" t="s">
        <v>822</v>
      </c>
      <c r="B39" s="918"/>
      <c r="C39" s="918"/>
      <c r="D39" s="918"/>
      <c r="E39" s="918"/>
      <c r="F39" s="918"/>
      <c r="G39" s="918"/>
      <c r="H39" s="918"/>
      <c r="I39" s="918"/>
    </row>
    <row r="40" spans="1:9" s="399" customFormat="1" ht="12.75" customHeight="1">
      <c r="A40" s="912" t="s">
        <v>821</v>
      </c>
      <c r="B40" s="913"/>
      <c r="C40" s="913"/>
      <c r="D40" s="913"/>
      <c r="E40" s="913"/>
      <c r="F40" s="913"/>
      <c r="G40" s="913"/>
      <c r="H40" s="913"/>
      <c r="I40" s="913"/>
    </row>
    <row r="42" spans="1:9" ht="12.75">
      <c r="A42" s="911"/>
      <c r="B42" s="911"/>
      <c r="C42" s="911"/>
      <c r="D42" s="911"/>
      <c r="E42" s="911"/>
      <c r="F42" s="911"/>
      <c r="G42" s="911"/>
      <c r="H42" s="911"/>
      <c r="I42" s="911"/>
    </row>
    <row r="43" spans="1:6" ht="12.75">
      <c r="A43" s="113" t="s">
        <v>85</v>
      </c>
      <c r="C43" s="157"/>
      <c r="D43" s="158"/>
      <c r="E43" s="158"/>
      <c r="F43" s="158"/>
    </row>
    <row r="44" spans="4:6" ht="12.75">
      <c r="D44" s="906" t="s">
        <v>89</v>
      </c>
      <c r="E44" s="906"/>
      <c r="F44" s="906"/>
    </row>
  </sheetData>
  <sheetProtection/>
  <mergeCells count="22">
    <mergeCell ref="A6:J6"/>
    <mergeCell ref="A4:I4"/>
    <mergeCell ref="A8:I8"/>
    <mergeCell ref="A10:A11"/>
    <mergeCell ref="B10:C11"/>
    <mergeCell ref="D10:D11"/>
    <mergeCell ref="D5:H5"/>
    <mergeCell ref="B12:C12"/>
    <mergeCell ref="I10:I11"/>
    <mergeCell ref="A39:I39"/>
    <mergeCell ref="B28:C28"/>
    <mergeCell ref="B31:C31"/>
    <mergeCell ref="B34:C34"/>
    <mergeCell ref="B22:C22"/>
    <mergeCell ref="E10:H10"/>
    <mergeCell ref="B16:C16"/>
    <mergeCell ref="D44:F44"/>
    <mergeCell ref="B19:C19"/>
    <mergeCell ref="B13:C13"/>
    <mergeCell ref="A42:I42"/>
    <mergeCell ref="A40:I40"/>
    <mergeCell ref="B25:C25"/>
  </mergeCells>
  <printOptions horizontalCentered="1"/>
  <pageMargins left="0.5511811023622047" right="0.5511811023622047" top="0.5905511811023623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2:J24"/>
  <sheetViews>
    <sheetView showGridLines="0" zoomScaleSheetLayoutView="100" zoomScalePageLayoutView="0" workbookViewId="0" topLeftCell="A7">
      <selection activeCell="O23" sqref="O23"/>
    </sheetView>
  </sheetViews>
  <sheetFormatPr defaultColWidth="9.140625" defaultRowHeight="12.75"/>
  <cols>
    <col min="1" max="1" width="6.140625" style="472" customWidth="1"/>
    <col min="2" max="2" width="1.8515625" style="472" customWidth="1"/>
    <col min="3" max="3" width="48.140625" style="472" customWidth="1"/>
    <col min="4" max="4" width="15.7109375" style="472" customWidth="1"/>
    <col min="5" max="16384" width="9.140625" style="472" customWidth="1"/>
  </cols>
  <sheetData>
    <row r="2" spans="1:4" ht="12.75">
      <c r="A2" s="470"/>
      <c r="B2" s="470"/>
      <c r="C2" s="931" t="s">
        <v>851</v>
      </c>
      <c r="D2" s="931"/>
    </row>
    <row r="3" spans="1:4" ht="12.75">
      <c r="A3" s="470"/>
      <c r="B3" s="470"/>
      <c r="C3" s="932" t="s">
        <v>144</v>
      </c>
      <c r="D3" s="932"/>
    </row>
    <row r="4" spans="1:4" ht="12.75">
      <c r="A4" s="470"/>
      <c r="B4" s="470"/>
      <c r="C4" s="470"/>
      <c r="D4" s="470"/>
    </row>
    <row r="5" spans="1:4" s="474" customFormat="1" ht="48.75" customHeight="1">
      <c r="A5" s="933" t="s">
        <v>151</v>
      </c>
      <c r="B5" s="933"/>
      <c r="C5" s="933"/>
      <c r="D5" s="933"/>
    </row>
    <row r="6" spans="1:10" s="399" customFormat="1" ht="9.75" customHeight="1">
      <c r="A6" s="485"/>
      <c r="B6" s="485"/>
      <c r="C6" s="805" t="s">
        <v>838</v>
      </c>
      <c r="D6" s="805"/>
      <c r="E6" s="805"/>
      <c r="F6" s="805"/>
      <c r="G6" s="805"/>
      <c r="H6" s="485"/>
      <c r="I6" s="485"/>
      <c r="J6" s="486"/>
    </row>
    <row r="7" spans="1:10" s="92" customFormat="1" ht="12.75" customHeight="1">
      <c r="A7" s="936" t="s">
        <v>700</v>
      </c>
      <c r="B7" s="936"/>
      <c r="C7" s="936"/>
      <c r="D7" s="936"/>
      <c r="E7" s="93"/>
      <c r="F7" s="93"/>
      <c r="G7" s="93"/>
      <c r="H7" s="93"/>
      <c r="I7" s="93"/>
      <c r="J7" s="93"/>
    </row>
    <row r="8" spans="1:4" s="474" customFormat="1" ht="12.75" customHeight="1">
      <c r="A8" s="475"/>
      <c r="B8" s="475"/>
      <c r="C8" s="475"/>
      <c r="D8" s="475"/>
    </row>
    <row r="9" spans="1:4" s="474" customFormat="1" ht="54" customHeight="1">
      <c r="A9" s="934" t="s">
        <v>145</v>
      </c>
      <c r="B9" s="934"/>
      <c r="C9" s="934"/>
      <c r="D9" s="934"/>
    </row>
    <row r="10" spans="1:4" s="474" customFormat="1" ht="15">
      <c r="A10" s="476"/>
      <c r="B10" s="476"/>
      <c r="C10" s="476"/>
      <c r="D10" s="476"/>
    </row>
    <row r="11" spans="1:4" s="474" customFormat="1" ht="63" customHeight="1">
      <c r="A11" s="411" t="s">
        <v>450</v>
      </c>
      <c r="B11" s="940" t="s">
        <v>836</v>
      </c>
      <c r="C11" s="941"/>
      <c r="D11" s="411" t="s">
        <v>146</v>
      </c>
    </row>
    <row r="12" spans="1:4" s="474" customFormat="1" ht="15.75">
      <c r="A12" s="477">
        <v>1</v>
      </c>
      <c r="B12" s="942">
        <v>2</v>
      </c>
      <c r="C12" s="943"/>
      <c r="D12" s="478">
        <v>3</v>
      </c>
    </row>
    <row r="13" spans="1:4" s="474" customFormat="1" ht="12.75" customHeight="1">
      <c r="A13" s="412" t="s">
        <v>539</v>
      </c>
      <c r="B13" s="927" t="s">
        <v>696</v>
      </c>
      <c r="C13" s="928"/>
      <c r="D13" s="479"/>
    </row>
    <row r="14" spans="1:4" s="474" customFormat="1" ht="42" customHeight="1">
      <c r="A14" s="412" t="s">
        <v>540</v>
      </c>
      <c r="B14" s="937" t="s">
        <v>147</v>
      </c>
      <c r="C14" s="938"/>
      <c r="D14" s="480"/>
    </row>
    <row r="15" spans="1:4" s="474" customFormat="1" ht="33.75" customHeight="1">
      <c r="A15" s="412" t="s">
        <v>541</v>
      </c>
      <c r="B15" s="929" t="s">
        <v>148</v>
      </c>
      <c r="C15" s="939"/>
      <c r="D15" s="480"/>
    </row>
    <row r="16" spans="1:4" s="474" customFormat="1" ht="12.75" customHeight="1">
      <c r="A16" s="412" t="s">
        <v>542</v>
      </c>
      <c r="B16" s="927" t="s">
        <v>149</v>
      </c>
      <c r="C16" s="928"/>
      <c r="D16" s="479"/>
    </row>
    <row r="17" spans="1:4" s="474" customFormat="1" ht="30" customHeight="1">
      <c r="A17" s="412" t="s">
        <v>543</v>
      </c>
      <c r="B17" s="927" t="s">
        <v>357</v>
      </c>
      <c r="C17" s="928"/>
      <c r="D17" s="479"/>
    </row>
    <row r="18" spans="1:4" s="474" customFormat="1" ht="12.75" customHeight="1">
      <c r="A18" s="412" t="s">
        <v>773</v>
      </c>
      <c r="B18" s="927" t="s">
        <v>358</v>
      </c>
      <c r="C18" s="928"/>
      <c r="D18" s="479"/>
    </row>
    <row r="19" spans="1:4" s="474" customFormat="1" ht="12.75" customHeight="1">
      <c r="A19" s="412" t="s">
        <v>772</v>
      </c>
      <c r="B19" s="927" t="s">
        <v>359</v>
      </c>
      <c r="C19" s="928"/>
      <c r="D19" s="479"/>
    </row>
    <row r="20" spans="1:4" s="474" customFormat="1" ht="12.75" customHeight="1">
      <c r="A20" s="481" t="s">
        <v>770</v>
      </c>
      <c r="B20" s="929" t="s">
        <v>143</v>
      </c>
      <c r="C20" s="930"/>
      <c r="D20" s="482"/>
    </row>
    <row r="21" spans="1:4" ht="9" customHeight="1">
      <c r="A21" s="483"/>
      <c r="B21" s="484"/>
      <c r="C21" s="484"/>
      <c r="D21" s="484"/>
    </row>
    <row r="22" spans="1:4" ht="40.5" customHeight="1">
      <c r="A22" s="935" t="s">
        <v>150</v>
      </c>
      <c r="B22" s="935"/>
      <c r="C22" s="935"/>
      <c r="D22" s="935"/>
    </row>
    <row r="23" spans="1:5" s="113" customFormat="1" ht="12.75">
      <c r="A23" s="113" t="s">
        <v>85</v>
      </c>
      <c r="C23" s="158"/>
      <c r="D23" s="157"/>
      <c r="E23" s="157"/>
    </row>
    <row r="24" spans="3:5" s="113" customFormat="1" ht="12.75">
      <c r="C24" s="261" t="s">
        <v>89</v>
      </c>
      <c r="D24" s="157"/>
      <c r="E24" s="157"/>
    </row>
  </sheetData>
  <sheetProtection/>
  <mergeCells count="17">
    <mergeCell ref="A22:D22"/>
    <mergeCell ref="A7:D7"/>
    <mergeCell ref="B13:C13"/>
    <mergeCell ref="B14:C14"/>
    <mergeCell ref="B15:C15"/>
    <mergeCell ref="B16:C16"/>
    <mergeCell ref="B17:C17"/>
    <mergeCell ref="B18:C18"/>
    <mergeCell ref="B11:C11"/>
    <mergeCell ref="B12:C12"/>
    <mergeCell ref="B19:C19"/>
    <mergeCell ref="B20:C20"/>
    <mergeCell ref="C2:D2"/>
    <mergeCell ref="C3:D3"/>
    <mergeCell ref="A5:D5"/>
    <mergeCell ref="A9:D9"/>
    <mergeCell ref="C6:G6"/>
  </mergeCells>
  <printOptions horizontalCentered="1"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40"/>
  <sheetViews>
    <sheetView showGridLines="0" zoomScalePageLayoutView="0" workbookViewId="0" topLeftCell="A13">
      <selection activeCell="O23" sqref="O23"/>
    </sheetView>
  </sheetViews>
  <sheetFormatPr defaultColWidth="9.140625" defaultRowHeight="12.75"/>
  <cols>
    <col min="1" max="1" width="5.57421875" style="113" customWidth="1"/>
    <col min="2" max="2" width="1.8515625" style="113" customWidth="1"/>
    <col min="3" max="3" width="58.00390625" style="113" customWidth="1"/>
    <col min="4" max="5" width="17.00390625" style="113" customWidth="1"/>
    <col min="6" max="16384" width="9.140625" style="113" customWidth="1"/>
  </cols>
  <sheetData>
    <row r="1" spans="1:5" ht="12.75">
      <c r="A1" s="92"/>
      <c r="B1" s="92"/>
      <c r="D1" s="96" t="s">
        <v>851</v>
      </c>
      <c r="E1" s="118"/>
    </row>
    <row r="2" spans="1:5" ht="12.75">
      <c r="A2" s="92"/>
      <c r="B2" s="92"/>
      <c r="D2" s="92" t="s">
        <v>878</v>
      </c>
      <c r="E2" s="129"/>
    </row>
    <row r="3" spans="1:5" ht="12.75">
      <c r="A3" s="92"/>
      <c r="B3" s="92"/>
      <c r="C3" s="92"/>
      <c r="D3" s="92"/>
      <c r="E3" s="92"/>
    </row>
    <row r="4" spans="1:5" s="461" customFormat="1" ht="60" customHeight="1">
      <c r="A4" s="804" t="s">
        <v>152</v>
      </c>
      <c r="B4" s="804"/>
      <c r="C4" s="804"/>
      <c r="D4" s="804"/>
      <c r="E4" s="804"/>
    </row>
    <row r="5" spans="1:10" s="92" customFormat="1" ht="12.75" customHeight="1">
      <c r="A5" s="805" t="s">
        <v>838</v>
      </c>
      <c r="B5" s="805"/>
      <c r="C5" s="805"/>
      <c r="D5" s="805"/>
      <c r="E5" s="805"/>
      <c r="F5" s="94"/>
      <c r="G5" s="94"/>
      <c r="H5" s="94"/>
      <c r="I5" s="94"/>
      <c r="J5" s="94"/>
    </row>
    <row r="6" spans="1:10" s="92" customFormat="1" ht="12.75" customHeight="1">
      <c r="A6" s="872" t="s">
        <v>700</v>
      </c>
      <c r="B6" s="872"/>
      <c r="C6" s="872"/>
      <c r="D6" s="872"/>
      <c r="E6" s="872"/>
      <c r="F6" s="94"/>
      <c r="G6" s="94"/>
      <c r="H6" s="94"/>
      <c r="I6" s="94"/>
      <c r="J6" s="94"/>
    </row>
    <row r="7" spans="1:5" ht="12.75" customHeight="1">
      <c r="A7" s="105"/>
      <c r="B7" s="105"/>
      <c r="C7" s="105"/>
      <c r="D7" s="105"/>
      <c r="E7" s="105"/>
    </row>
    <row r="8" spans="1:5" ht="30" customHeight="1">
      <c r="A8" s="858" t="s">
        <v>861</v>
      </c>
      <c r="B8" s="858"/>
      <c r="C8" s="858"/>
      <c r="D8" s="858"/>
      <c r="E8" s="858"/>
    </row>
    <row r="9" spans="1:5" ht="15" customHeight="1">
      <c r="A9" s="858" t="s">
        <v>860</v>
      </c>
      <c r="B9" s="858"/>
      <c r="C9" s="858"/>
      <c r="D9" s="858"/>
      <c r="E9" s="858"/>
    </row>
    <row r="10" spans="1:5" ht="12.75">
      <c r="A10" s="92"/>
      <c r="B10" s="92"/>
      <c r="C10" s="92"/>
      <c r="D10" s="92"/>
      <c r="E10" s="92"/>
    </row>
    <row r="11" spans="1:5" s="461" customFormat="1" ht="78" customHeight="1">
      <c r="A11" s="27" t="s">
        <v>450</v>
      </c>
      <c r="B11" s="841" t="s">
        <v>644</v>
      </c>
      <c r="C11" s="944"/>
      <c r="D11" s="27" t="s">
        <v>661</v>
      </c>
      <c r="E11" s="27" t="s">
        <v>662</v>
      </c>
    </row>
    <row r="12" spans="1:5" s="461" customFormat="1" ht="12.75">
      <c r="A12" s="462">
        <v>1</v>
      </c>
      <c r="B12" s="914">
        <v>2</v>
      </c>
      <c r="C12" s="915"/>
      <c r="D12" s="462">
        <v>3</v>
      </c>
      <c r="E12" s="462">
        <v>4</v>
      </c>
    </row>
    <row r="13" spans="1:5" s="461" customFormat="1" ht="12.75" customHeight="1">
      <c r="A13" s="27" t="s">
        <v>451</v>
      </c>
      <c r="B13" s="909" t="s">
        <v>684</v>
      </c>
      <c r="C13" s="910"/>
      <c r="D13" s="27"/>
      <c r="E13" s="171"/>
    </row>
    <row r="14" spans="1:5" s="461" customFormat="1" ht="12.75" customHeight="1">
      <c r="A14" s="28" t="s">
        <v>452</v>
      </c>
      <c r="B14" s="419"/>
      <c r="C14" s="444" t="s">
        <v>685</v>
      </c>
      <c r="D14" s="28"/>
      <c r="E14" s="173"/>
    </row>
    <row r="15" spans="1:5" s="461" customFormat="1" ht="12.75" customHeight="1">
      <c r="A15" s="28" t="s">
        <v>460</v>
      </c>
      <c r="B15" s="419"/>
      <c r="C15" s="444" t="s">
        <v>686</v>
      </c>
      <c r="D15" s="28"/>
      <c r="E15" s="173"/>
    </row>
    <row r="16" spans="1:5" s="461" customFormat="1" ht="12.75" customHeight="1">
      <c r="A16" s="28" t="s">
        <v>471</v>
      </c>
      <c r="B16" s="443"/>
      <c r="C16" s="444" t="s">
        <v>859</v>
      </c>
      <c r="D16" s="28"/>
      <c r="E16" s="173"/>
    </row>
    <row r="17" spans="1:5" s="461" customFormat="1" ht="12.75" customHeight="1">
      <c r="A17" s="27" t="s">
        <v>479</v>
      </c>
      <c r="B17" s="909" t="s">
        <v>687</v>
      </c>
      <c r="C17" s="910"/>
      <c r="D17" s="27"/>
      <c r="E17" s="171"/>
    </row>
    <row r="18" spans="1:5" s="461" customFormat="1" ht="12.75" customHeight="1">
      <c r="A18" s="27" t="s">
        <v>480</v>
      </c>
      <c r="B18" s="909" t="s">
        <v>689</v>
      </c>
      <c r="C18" s="910"/>
      <c r="D18" s="27"/>
      <c r="E18" s="171"/>
    </row>
    <row r="19" spans="1:5" s="461" customFormat="1" ht="12.75" customHeight="1">
      <c r="A19" s="28" t="s">
        <v>452</v>
      </c>
      <c r="B19" s="443"/>
      <c r="C19" s="488" t="s">
        <v>688</v>
      </c>
      <c r="D19" s="28"/>
      <c r="E19" s="173"/>
    </row>
    <row r="20" spans="1:5" s="461" customFormat="1" ht="12.75" customHeight="1">
      <c r="A20" s="28" t="s">
        <v>460</v>
      </c>
      <c r="B20" s="443"/>
      <c r="C20" s="488" t="s">
        <v>858</v>
      </c>
      <c r="D20" s="28"/>
      <c r="E20" s="173"/>
    </row>
    <row r="21" spans="1:5" s="461" customFormat="1" ht="12.75" customHeight="1">
      <c r="A21" s="28" t="s">
        <v>471</v>
      </c>
      <c r="B21" s="443"/>
      <c r="C21" s="488" t="s">
        <v>857</v>
      </c>
      <c r="D21" s="28"/>
      <c r="E21" s="173"/>
    </row>
    <row r="22" spans="1:5" s="461" customFormat="1" ht="12.75" customHeight="1">
      <c r="A22" s="28" t="s">
        <v>487</v>
      </c>
      <c r="B22" s="443"/>
      <c r="C22" s="488" t="s">
        <v>689</v>
      </c>
      <c r="D22" s="28"/>
      <c r="E22" s="173"/>
    </row>
    <row r="23" spans="1:5" s="461" customFormat="1" ht="12.75" customHeight="1">
      <c r="A23" s="28" t="s">
        <v>489</v>
      </c>
      <c r="B23" s="443"/>
      <c r="C23" s="488" t="s">
        <v>490</v>
      </c>
      <c r="D23" s="28"/>
      <c r="E23" s="173"/>
    </row>
    <row r="24" spans="1:5" s="461" customFormat="1" ht="12.75" customHeight="1">
      <c r="A24" s="27"/>
      <c r="B24" s="909" t="s">
        <v>593</v>
      </c>
      <c r="C24" s="923"/>
      <c r="D24" s="27"/>
      <c r="E24" s="171"/>
    </row>
    <row r="25" spans="1:5" s="461" customFormat="1" ht="12.75" customHeight="1">
      <c r="A25" s="27" t="s">
        <v>491</v>
      </c>
      <c r="B25" s="321" t="s">
        <v>690</v>
      </c>
      <c r="C25" s="170"/>
      <c r="D25" s="27"/>
      <c r="E25" s="171"/>
    </row>
    <row r="26" spans="1:5" s="461" customFormat="1" ht="12.75" customHeight="1">
      <c r="A26" s="28" t="s">
        <v>452</v>
      </c>
      <c r="B26" s="443"/>
      <c r="C26" s="127" t="s">
        <v>856</v>
      </c>
      <c r="D26" s="28"/>
      <c r="E26" s="173"/>
    </row>
    <row r="27" spans="1:5" s="461" customFormat="1" ht="30" customHeight="1">
      <c r="A27" s="28" t="s">
        <v>460</v>
      </c>
      <c r="B27" s="443"/>
      <c r="C27" s="444" t="s">
        <v>855</v>
      </c>
      <c r="D27" s="28"/>
      <c r="E27" s="173"/>
    </row>
    <row r="28" spans="1:5" s="461" customFormat="1" ht="12.75" customHeight="1">
      <c r="A28" s="28" t="s">
        <v>471</v>
      </c>
      <c r="B28" s="443"/>
      <c r="C28" s="444" t="s">
        <v>691</v>
      </c>
      <c r="D28" s="28"/>
      <c r="E28" s="173"/>
    </row>
    <row r="29" spans="1:5" s="461" customFormat="1" ht="12.75" customHeight="1">
      <c r="A29" s="28" t="s">
        <v>487</v>
      </c>
      <c r="B29" s="443"/>
      <c r="C29" s="488" t="s">
        <v>508</v>
      </c>
      <c r="D29" s="28"/>
      <c r="E29" s="173"/>
    </row>
    <row r="30" spans="1:5" s="461" customFormat="1" ht="12.75" customHeight="1">
      <c r="A30" s="28" t="s">
        <v>489</v>
      </c>
      <c r="B30" s="489"/>
      <c r="C30" s="127" t="s">
        <v>692</v>
      </c>
      <c r="D30" s="28"/>
      <c r="E30" s="173"/>
    </row>
    <row r="31" spans="1:5" s="461" customFormat="1" ht="12.75" customHeight="1">
      <c r="A31" s="27" t="s">
        <v>495</v>
      </c>
      <c r="B31" s="490" t="s">
        <v>693</v>
      </c>
      <c r="C31" s="170"/>
      <c r="D31" s="27"/>
      <c r="E31" s="171"/>
    </row>
    <row r="32" spans="1:5" s="461" customFormat="1" ht="12.75" customHeight="1">
      <c r="A32" s="27" t="s">
        <v>507</v>
      </c>
      <c r="B32" s="490" t="s">
        <v>694</v>
      </c>
      <c r="C32" s="170"/>
      <c r="D32" s="27"/>
      <c r="E32" s="171"/>
    </row>
    <row r="33" spans="1:5" s="461" customFormat="1" ht="12.75" customHeight="1">
      <c r="A33" s="27" t="s">
        <v>534</v>
      </c>
      <c r="B33" s="490" t="s">
        <v>620</v>
      </c>
      <c r="C33" s="170"/>
      <c r="D33" s="27"/>
      <c r="E33" s="171"/>
    </row>
    <row r="34" spans="1:5" s="461" customFormat="1" ht="12.75" customHeight="1">
      <c r="A34" s="28" t="s">
        <v>452</v>
      </c>
      <c r="B34" s="443"/>
      <c r="C34" s="488" t="s">
        <v>854</v>
      </c>
      <c r="D34" s="28"/>
      <c r="E34" s="173"/>
    </row>
    <row r="35" spans="1:5" s="461" customFormat="1" ht="12.75" customHeight="1">
      <c r="A35" s="28" t="s">
        <v>460</v>
      </c>
      <c r="B35" s="443"/>
      <c r="C35" s="488" t="s">
        <v>853</v>
      </c>
      <c r="D35" s="27"/>
      <c r="E35" s="171"/>
    </row>
    <row r="36" spans="1:5" s="461" customFormat="1" ht="12.75" customHeight="1">
      <c r="A36" s="27"/>
      <c r="B36" s="909" t="s">
        <v>852</v>
      </c>
      <c r="C36" s="945"/>
      <c r="D36" s="27"/>
      <c r="E36" s="171"/>
    </row>
    <row r="37" spans="1:5" s="461" customFormat="1" ht="12.75" customHeight="1">
      <c r="A37" s="127"/>
      <c r="B37" s="468"/>
      <c r="C37" s="468"/>
      <c r="D37" s="88"/>
      <c r="E37" s="88"/>
    </row>
    <row r="38" spans="1:5" s="461" customFormat="1" ht="29.25" customHeight="1">
      <c r="A38" s="912" t="s">
        <v>697</v>
      </c>
      <c r="B38" s="913"/>
      <c r="C38" s="913"/>
      <c r="D38" s="913"/>
      <c r="E38" s="913"/>
    </row>
    <row r="39" spans="1:6" ht="12.75">
      <c r="A39" s="113" t="s">
        <v>85</v>
      </c>
      <c r="C39" s="158"/>
      <c r="E39" s="157"/>
      <c r="F39" s="157"/>
    </row>
    <row r="40" spans="3:6" ht="12.75">
      <c r="C40" s="261" t="s">
        <v>89</v>
      </c>
      <c r="E40" s="157"/>
      <c r="F40" s="157"/>
    </row>
  </sheetData>
  <sheetProtection/>
  <mergeCells count="13">
    <mergeCell ref="A38:E38"/>
    <mergeCell ref="B12:C12"/>
    <mergeCell ref="B13:C13"/>
    <mergeCell ref="B17:C17"/>
    <mergeCell ref="B18:C18"/>
    <mergeCell ref="B24:C24"/>
    <mergeCell ref="B36:C36"/>
    <mergeCell ref="A4:E4"/>
    <mergeCell ref="A8:E8"/>
    <mergeCell ref="B11:C11"/>
    <mergeCell ref="A9:E9"/>
    <mergeCell ref="A5:E5"/>
    <mergeCell ref="A6:E6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7">
      <selection activeCell="D15" sqref="D15"/>
    </sheetView>
  </sheetViews>
  <sheetFormatPr defaultColWidth="9.140625" defaultRowHeight="12.75"/>
  <cols>
    <col min="1" max="1" width="5.57421875" style="113" customWidth="1"/>
    <col min="2" max="2" width="1.8515625" style="113" customWidth="1"/>
    <col min="3" max="3" width="57.28125" style="113" customWidth="1"/>
    <col min="4" max="5" width="12.28125" style="113" customWidth="1"/>
    <col min="6" max="6" width="5.8515625" style="163" customWidth="1"/>
    <col min="7" max="16384" width="9.140625" style="113" customWidth="1"/>
  </cols>
  <sheetData>
    <row r="1" spans="1:6" ht="12.75">
      <c r="A1" s="92"/>
      <c r="B1" s="92"/>
      <c r="C1" s="96" t="s">
        <v>862</v>
      </c>
      <c r="D1" s="155"/>
      <c r="E1" s="155"/>
      <c r="F1" s="162"/>
    </row>
    <row r="2" spans="1:3" ht="12.75">
      <c r="A2" s="92"/>
      <c r="B2" s="92"/>
      <c r="C2" s="92" t="s">
        <v>866</v>
      </c>
    </row>
    <row r="3" spans="1:6" ht="32.25" customHeight="1">
      <c r="A3" s="858" t="s">
        <v>153</v>
      </c>
      <c r="B3" s="858"/>
      <c r="C3" s="858"/>
      <c r="D3" s="858"/>
      <c r="E3" s="858"/>
      <c r="F3" s="684"/>
    </row>
    <row r="4" spans="1:11" s="92" customFormat="1" ht="17.25" customHeight="1">
      <c r="A4" s="805" t="s">
        <v>838</v>
      </c>
      <c r="B4" s="805"/>
      <c r="C4" s="805"/>
      <c r="D4" s="805"/>
      <c r="E4" s="805"/>
      <c r="F4" s="290"/>
      <c r="G4" s="94"/>
      <c r="H4" s="94"/>
      <c r="I4" s="94"/>
      <c r="J4" s="94"/>
      <c r="K4" s="94"/>
    </row>
    <row r="5" spans="1:11" s="92" customFormat="1" ht="12.75" customHeight="1">
      <c r="A5" s="872" t="s">
        <v>700</v>
      </c>
      <c r="B5" s="872"/>
      <c r="C5" s="872"/>
      <c r="D5" s="872"/>
      <c r="E5" s="872"/>
      <c r="F5" s="290"/>
      <c r="G5" s="94"/>
      <c r="H5" s="94"/>
      <c r="I5" s="94"/>
      <c r="J5" s="94"/>
      <c r="K5" s="94"/>
    </row>
    <row r="6" spans="1:6" ht="12.75" customHeight="1">
      <c r="A6" s="105"/>
      <c r="B6" s="105"/>
      <c r="C6" s="105"/>
      <c r="D6" s="105"/>
      <c r="E6" s="105"/>
      <c r="F6" s="684"/>
    </row>
    <row r="7" spans="1:6" ht="15" customHeight="1">
      <c r="A7" s="858" t="s">
        <v>409</v>
      </c>
      <c r="B7" s="858"/>
      <c r="C7" s="858"/>
      <c r="D7" s="858"/>
      <c r="E7" s="858"/>
      <c r="F7" s="684"/>
    </row>
    <row r="8" spans="1:5" ht="12.75">
      <c r="A8" s="92"/>
      <c r="B8" s="92"/>
      <c r="C8" s="92"/>
      <c r="D8" s="92"/>
      <c r="E8" s="92"/>
    </row>
    <row r="9" spans="1:6" ht="57.75" customHeight="1">
      <c r="A9" s="77" t="s">
        <v>450</v>
      </c>
      <c r="B9" s="946" t="s">
        <v>644</v>
      </c>
      <c r="C9" s="947"/>
      <c r="D9" s="77" t="s">
        <v>664</v>
      </c>
      <c r="E9" s="77" t="s">
        <v>665</v>
      </c>
      <c r="F9" s="727"/>
    </row>
    <row r="10" spans="1:6" ht="12.75">
      <c r="A10" s="116">
        <v>1</v>
      </c>
      <c r="B10" s="948">
        <v>2</v>
      </c>
      <c r="C10" s="949"/>
      <c r="D10" s="116">
        <v>3</v>
      </c>
      <c r="E10" s="116">
        <v>4</v>
      </c>
      <c r="F10" s="290"/>
    </row>
    <row r="11" spans="1:6" ht="15" customHeight="1">
      <c r="A11" s="77" t="s">
        <v>539</v>
      </c>
      <c r="B11" s="950" t="s">
        <v>645</v>
      </c>
      <c r="C11" s="951"/>
      <c r="D11" s="371">
        <f>SUM(D12:D17)</f>
        <v>9</v>
      </c>
      <c r="E11" s="371">
        <f>SUM(E12:E17)</f>
        <v>13</v>
      </c>
      <c r="F11" s="728"/>
    </row>
    <row r="12" spans="1:7" ht="15" customHeight="1">
      <c r="A12" s="79" t="s">
        <v>621</v>
      </c>
      <c r="B12" s="101"/>
      <c r="C12" s="103" t="s">
        <v>569</v>
      </c>
      <c r="D12" s="79"/>
      <c r="E12" s="78"/>
      <c r="F12" s="729"/>
      <c r="G12" s="113" t="s">
        <v>309</v>
      </c>
    </row>
    <row r="13" spans="1:6" ht="15" customHeight="1">
      <c r="A13" s="79" t="s">
        <v>622</v>
      </c>
      <c r="B13" s="101"/>
      <c r="C13" s="103" t="s">
        <v>865</v>
      </c>
      <c r="D13" s="79"/>
      <c r="E13" s="78"/>
      <c r="F13" s="729"/>
    </row>
    <row r="14" spans="1:6" ht="15" customHeight="1">
      <c r="A14" s="79" t="s">
        <v>623</v>
      </c>
      <c r="B14" s="255"/>
      <c r="C14" s="256" t="s">
        <v>570</v>
      </c>
      <c r="D14" s="79">
        <v>9</v>
      </c>
      <c r="E14" s="79">
        <v>13</v>
      </c>
      <c r="F14" s="729"/>
    </row>
    <row r="15" spans="1:6" ht="15" customHeight="1">
      <c r="A15" s="132" t="s">
        <v>634</v>
      </c>
      <c r="B15" s="260"/>
      <c r="C15" s="103" t="s">
        <v>571</v>
      </c>
      <c r="D15" s="131"/>
      <c r="E15" s="78"/>
      <c r="F15" s="729"/>
    </row>
    <row r="16" spans="1:6" ht="15" customHeight="1">
      <c r="A16" s="79" t="s">
        <v>641</v>
      </c>
      <c r="B16" s="253"/>
      <c r="C16" s="257" t="s">
        <v>90</v>
      </c>
      <c r="D16" s="79"/>
      <c r="E16" s="78"/>
      <c r="F16" s="729"/>
    </row>
    <row r="17" spans="1:6" s="461" customFormat="1" ht="15" customHeight="1">
      <c r="A17" s="28" t="s">
        <v>642</v>
      </c>
      <c r="B17" s="793"/>
      <c r="C17" s="444" t="s">
        <v>154</v>
      </c>
      <c r="D17" s="28"/>
      <c r="E17" s="173"/>
      <c r="F17" s="340"/>
    </row>
    <row r="18" spans="1:6" ht="15" customHeight="1">
      <c r="A18" s="77" t="s">
        <v>540</v>
      </c>
      <c r="B18" s="123" t="s">
        <v>646</v>
      </c>
      <c r="C18" s="207"/>
      <c r="D18" s="371">
        <f>SUM(D19:D22)</f>
        <v>0</v>
      </c>
      <c r="E18" s="371">
        <f>SUM(E19:E22)</f>
        <v>0</v>
      </c>
      <c r="F18" s="727"/>
    </row>
    <row r="19" spans="1:7" ht="15" customHeight="1">
      <c r="A19" s="79" t="s">
        <v>624</v>
      </c>
      <c r="B19" s="100"/>
      <c r="C19" s="254" t="s">
        <v>572</v>
      </c>
      <c r="D19" s="79"/>
      <c r="E19" s="78"/>
      <c r="F19" s="729"/>
      <c r="G19" s="113" t="s">
        <v>309</v>
      </c>
    </row>
    <row r="20" spans="1:6" ht="15" customHeight="1">
      <c r="A20" s="79" t="s">
        <v>630</v>
      </c>
      <c r="B20" s="100"/>
      <c r="C20" s="254" t="s">
        <v>864</v>
      </c>
      <c r="D20" s="79"/>
      <c r="E20" s="79"/>
      <c r="F20" s="729"/>
    </row>
    <row r="21" spans="1:6" ht="15" customHeight="1">
      <c r="A21" s="79" t="s">
        <v>631</v>
      </c>
      <c r="B21" s="100"/>
      <c r="C21" s="254" t="s">
        <v>573</v>
      </c>
      <c r="D21" s="79"/>
      <c r="E21" s="78"/>
      <c r="F21" s="729"/>
    </row>
    <row r="22" spans="1:6" ht="15" customHeight="1">
      <c r="A22" s="79" t="s">
        <v>643</v>
      </c>
      <c r="B22" s="135"/>
      <c r="C22" s="113" t="s">
        <v>863</v>
      </c>
      <c r="D22" s="79"/>
      <c r="E22" s="78"/>
      <c r="F22" s="729"/>
    </row>
    <row r="23" spans="1:6" ht="15" customHeight="1">
      <c r="A23" s="77" t="s">
        <v>541</v>
      </c>
      <c r="B23" s="258" t="s">
        <v>647</v>
      </c>
      <c r="C23" s="259"/>
      <c r="D23" s="371">
        <f>D11-D18</f>
        <v>9</v>
      </c>
      <c r="E23" s="371">
        <f>E11-E18</f>
        <v>13</v>
      </c>
      <c r="F23" s="727"/>
    </row>
    <row r="24" spans="1:6" ht="15" customHeight="1">
      <c r="A24" s="114"/>
      <c r="B24" s="123"/>
      <c r="C24" s="157"/>
      <c r="D24" s="114"/>
      <c r="E24" s="119"/>
      <c r="F24" s="729"/>
    </row>
    <row r="25" spans="1:6" s="492" customFormat="1" ht="12.75" customHeight="1">
      <c r="A25" s="113" t="s">
        <v>155</v>
      </c>
      <c r="B25" s="111"/>
      <c r="C25" s="111"/>
      <c r="D25" s="494"/>
      <c r="E25" s="494"/>
      <c r="F25" s="730"/>
    </row>
    <row r="26" spans="1:6" ht="12.75" customHeight="1">
      <c r="A26" s="123"/>
      <c r="B26" s="111"/>
      <c r="C26" s="111"/>
      <c r="D26" s="112"/>
      <c r="E26" s="112"/>
      <c r="F26" s="731"/>
    </row>
    <row r="27" spans="1:7" ht="12.75">
      <c r="A27" s="113" t="s">
        <v>85</v>
      </c>
      <c r="C27" s="158" t="s">
        <v>847</v>
      </c>
      <c r="E27" s="157"/>
      <c r="F27" s="732"/>
      <c r="G27" s="157"/>
    </row>
    <row r="28" spans="3:7" ht="12.75">
      <c r="C28" s="261" t="s">
        <v>89</v>
      </c>
      <c r="E28" s="157"/>
      <c r="F28" s="732"/>
      <c r="G28" s="157"/>
    </row>
  </sheetData>
  <sheetProtection/>
  <mergeCells count="7">
    <mergeCell ref="B9:C9"/>
    <mergeCell ref="B10:C10"/>
    <mergeCell ref="B11:C11"/>
    <mergeCell ref="A3:E3"/>
    <mergeCell ref="A7:E7"/>
    <mergeCell ref="A4:E4"/>
    <mergeCell ref="A5:E5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4">
      <selection activeCell="O23" sqref="O23"/>
    </sheetView>
  </sheetViews>
  <sheetFormatPr defaultColWidth="9.140625" defaultRowHeight="12.75"/>
  <cols>
    <col min="1" max="1" width="5.57421875" style="113" customWidth="1"/>
    <col min="2" max="2" width="1.8515625" style="113" customWidth="1"/>
    <col min="3" max="3" width="57.28125" style="113" customWidth="1"/>
    <col min="4" max="5" width="12.28125" style="113" customWidth="1"/>
    <col min="6" max="6" width="6.140625" style="163" customWidth="1"/>
    <col min="7" max="16384" width="9.140625" style="113" customWidth="1"/>
  </cols>
  <sheetData>
    <row r="1" spans="1:6" ht="12.75">
      <c r="A1" s="92"/>
      <c r="B1" s="92"/>
      <c r="C1" s="96" t="s">
        <v>862</v>
      </c>
      <c r="D1" s="155"/>
      <c r="E1" s="155"/>
      <c r="F1" s="162"/>
    </row>
    <row r="2" spans="1:6" ht="12.75">
      <c r="A2" s="92"/>
      <c r="B2" s="92"/>
      <c r="C2" s="952" t="s">
        <v>91</v>
      </c>
      <c r="D2" s="953"/>
      <c r="E2" s="953"/>
      <c r="F2" s="162"/>
    </row>
    <row r="3" spans="1:6" ht="45" customHeight="1">
      <c r="A3" s="858" t="s">
        <v>156</v>
      </c>
      <c r="B3" s="858"/>
      <c r="C3" s="858"/>
      <c r="D3" s="858"/>
      <c r="E3" s="858"/>
      <c r="F3" s="684"/>
    </row>
    <row r="4" spans="1:11" s="92" customFormat="1" ht="12.75" customHeight="1">
      <c r="A4" s="805" t="s">
        <v>838</v>
      </c>
      <c r="B4" s="805"/>
      <c r="C4" s="805"/>
      <c r="D4" s="805"/>
      <c r="E4" s="805"/>
      <c r="F4" s="727"/>
      <c r="G4" s="94"/>
      <c r="H4" s="94"/>
      <c r="I4" s="94"/>
      <c r="J4" s="94"/>
      <c r="K4" s="94"/>
    </row>
    <row r="5" spans="1:11" s="92" customFormat="1" ht="12.75" customHeight="1">
      <c r="A5" s="872" t="s">
        <v>700</v>
      </c>
      <c r="B5" s="872"/>
      <c r="C5" s="872"/>
      <c r="D5" s="872"/>
      <c r="E5" s="872"/>
      <c r="F5" s="290"/>
      <c r="G5" s="94"/>
      <c r="H5" s="94"/>
      <c r="I5" s="94"/>
      <c r="J5" s="94"/>
      <c r="K5" s="94"/>
    </row>
    <row r="6" spans="1:6" ht="12.75" customHeight="1">
      <c r="A6" s="105"/>
      <c r="B6" s="105"/>
      <c r="C6" s="105"/>
      <c r="D6" s="105"/>
      <c r="E6" s="105"/>
      <c r="F6" s="684"/>
    </row>
    <row r="7" spans="1:7" ht="15" customHeight="1">
      <c r="A7" s="858" t="s">
        <v>877</v>
      </c>
      <c r="B7" s="858"/>
      <c r="C7" s="858"/>
      <c r="D7" s="858"/>
      <c r="E7" s="858"/>
      <c r="F7" s="684"/>
      <c r="G7" s="113" t="s">
        <v>325</v>
      </c>
    </row>
    <row r="8" spans="1:5" ht="12.75">
      <c r="A8" s="92"/>
      <c r="B8" s="92"/>
      <c r="C8" s="92"/>
      <c r="D8" s="92"/>
      <c r="E8" s="92"/>
    </row>
    <row r="9" spans="1:6" ht="66" customHeight="1">
      <c r="A9" s="77" t="s">
        <v>450</v>
      </c>
      <c r="B9" s="946" t="s">
        <v>644</v>
      </c>
      <c r="C9" s="947"/>
      <c r="D9" s="77" t="s">
        <v>661</v>
      </c>
      <c r="E9" s="77" t="s">
        <v>662</v>
      </c>
      <c r="F9" s="727"/>
    </row>
    <row r="10" spans="1:6" ht="12.75">
      <c r="A10" s="116">
        <v>1</v>
      </c>
      <c r="B10" s="948">
        <v>2</v>
      </c>
      <c r="C10" s="949"/>
      <c r="D10" s="116">
        <v>3</v>
      </c>
      <c r="E10" s="116">
        <v>4</v>
      </c>
      <c r="F10" s="290"/>
    </row>
    <row r="11" spans="1:6" ht="15" customHeight="1">
      <c r="A11" s="79" t="s">
        <v>539</v>
      </c>
      <c r="B11" s="954" t="s">
        <v>876</v>
      </c>
      <c r="C11" s="958"/>
      <c r="D11" s="371">
        <f>SUM(D12:D14)</f>
        <v>0</v>
      </c>
      <c r="E11" s="371">
        <f>SUM(E12:E14)</f>
        <v>0</v>
      </c>
      <c r="F11" s="727"/>
    </row>
    <row r="12" spans="1:7" ht="15" customHeight="1">
      <c r="A12" s="79" t="s">
        <v>621</v>
      </c>
      <c r="B12" s="101"/>
      <c r="C12" s="103" t="s">
        <v>875</v>
      </c>
      <c r="D12" s="79"/>
      <c r="E12" s="78"/>
      <c r="F12" s="729"/>
      <c r="G12" s="113" t="s">
        <v>297</v>
      </c>
    </row>
    <row r="13" spans="1:7" ht="30" customHeight="1">
      <c r="A13" s="79" t="s">
        <v>622</v>
      </c>
      <c r="B13" s="101"/>
      <c r="C13" s="103" t="s">
        <v>874</v>
      </c>
      <c r="D13" s="79"/>
      <c r="E13" s="78"/>
      <c r="F13" s="729"/>
      <c r="G13" s="113" t="s">
        <v>326</v>
      </c>
    </row>
    <row r="14" spans="1:6" ht="15" customHeight="1">
      <c r="A14" s="79" t="s">
        <v>623</v>
      </c>
      <c r="B14" s="255"/>
      <c r="C14" s="256" t="s">
        <v>873</v>
      </c>
      <c r="D14" s="79"/>
      <c r="E14" s="78"/>
      <c r="F14" s="729"/>
    </row>
    <row r="15" spans="1:6" ht="15" customHeight="1">
      <c r="A15" s="79" t="s">
        <v>540</v>
      </c>
      <c r="B15" s="956" t="s">
        <v>872</v>
      </c>
      <c r="C15" s="957"/>
      <c r="D15" s="371">
        <f>SUM(D16:D17)</f>
        <v>0</v>
      </c>
      <c r="E15" s="371">
        <f>SUM(E16:E17)</f>
        <v>0</v>
      </c>
      <c r="F15" s="727"/>
    </row>
    <row r="16" spans="1:6" ht="15" customHeight="1">
      <c r="A16" s="79" t="s">
        <v>624</v>
      </c>
      <c r="B16" s="100"/>
      <c r="C16" s="254" t="s">
        <v>871</v>
      </c>
      <c r="D16" s="79"/>
      <c r="E16" s="78"/>
      <c r="F16" s="729"/>
    </row>
    <row r="17" spans="1:6" ht="15" customHeight="1">
      <c r="A17" s="79" t="s">
        <v>630</v>
      </c>
      <c r="B17" s="100"/>
      <c r="C17" s="254" t="s">
        <v>870</v>
      </c>
      <c r="D17" s="79"/>
      <c r="E17" s="78"/>
      <c r="F17" s="729"/>
    </row>
    <row r="18" spans="1:6" ht="15" customHeight="1">
      <c r="A18" s="79" t="s">
        <v>541</v>
      </c>
      <c r="B18" s="954" t="s">
        <v>869</v>
      </c>
      <c r="C18" s="955"/>
      <c r="D18" s="79"/>
      <c r="E18" s="78"/>
      <c r="F18" s="729"/>
    </row>
    <row r="19" spans="1:6" ht="15" customHeight="1">
      <c r="A19" s="79" t="s">
        <v>542</v>
      </c>
      <c r="B19" s="99" t="s">
        <v>868</v>
      </c>
      <c r="C19" s="254"/>
      <c r="D19" s="79"/>
      <c r="E19" s="78"/>
      <c r="F19" s="729"/>
    </row>
    <row r="20" spans="1:6" ht="15" customHeight="1">
      <c r="A20" s="79" t="s">
        <v>543</v>
      </c>
      <c r="B20" s="954" t="s">
        <v>635</v>
      </c>
      <c r="C20" s="958"/>
      <c r="D20" s="79"/>
      <c r="E20" s="78"/>
      <c r="F20" s="729"/>
    </row>
    <row r="21" spans="1:6" ht="15" customHeight="1">
      <c r="A21" s="79" t="s">
        <v>773</v>
      </c>
      <c r="B21" s="954" t="s">
        <v>867</v>
      </c>
      <c r="C21" s="958"/>
      <c r="D21" s="79"/>
      <c r="E21" s="78"/>
      <c r="F21" s="729"/>
    </row>
    <row r="22" spans="1:7" ht="15" customHeight="1">
      <c r="A22" s="77" t="s">
        <v>772</v>
      </c>
      <c r="B22" s="258" t="s">
        <v>538</v>
      </c>
      <c r="C22" s="259"/>
      <c r="D22" s="371">
        <f>SUM(D11,D15,D18,D19,D20,D21)</f>
        <v>0</v>
      </c>
      <c r="E22" s="371">
        <f>SUM(E11,E15,E18,E19,E20,E21)</f>
        <v>0</v>
      </c>
      <c r="F22" s="727"/>
      <c r="G22" s="113" t="s">
        <v>327</v>
      </c>
    </row>
    <row r="23" spans="1:6" ht="15" customHeight="1">
      <c r="A23" s="114"/>
      <c r="B23" s="123"/>
      <c r="C23" s="157"/>
      <c r="D23" s="114"/>
      <c r="E23" s="119"/>
      <c r="F23" s="729"/>
    </row>
    <row r="24" spans="1:6" s="492" customFormat="1" ht="12.75" customHeight="1">
      <c r="A24" s="113" t="s">
        <v>155</v>
      </c>
      <c r="B24" s="493"/>
      <c r="C24" s="493"/>
      <c r="D24" s="495"/>
      <c r="E24" s="495"/>
      <c r="F24" s="734"/>
    </row>
    <row r="25" spans="1:6" ht="12.75">
      <c r="A25" s="911"/>
      <c r="B25" s="911"/>
      <c r="C25" s="911"/>
      <c r="D25" s="911"/>
      <c r="E25" s="911"/>
      <c r="F25" s="735"/>
    </row>
    <row r="27" spans="1:7" ht="12.75">
      <c r="A27" s="113" t="s">
        <v>85</v>
      </c>
      <c r="C27" s="158" t="s">
        <v>847</v>
      </c>
      <c r="E27" s="157"/>
      <c r="F27" s="732"/>
      <c r="G27" s="157"/>
    </row>
    <row r="28" spans="3:7" ht="12.75">
      <c r="C28" s="261" t="s">
        <v>89</v>
      </c>
      <c r="E28" s="157"/>
      <c r="F28" s="732"/>
      <c r="G28" s="157"/>
    </row>
  </sheetData>
  <sheetProtection/>
  <mergeCells count="13">
    <mergeCell ref="A25:E25"/>
    <mergeCell ref="B18:C18"/>
    <mergeCell ref="B15:C15"/>
    <mergeCell ref="B20:C20"/>
    <mergeCell ref="B21:C21"/>
    <mergeCell ref="B10:C10"/>
    <mergeCell ref="B11:C11"/>
    <mergeCell ref="A4:E4"/>
    <mergeCell ref="A5:E5"/>
    <mergeCell ref="C2:E2"/>
    <mergeCell ref="A3:E3"/>
    <mergeCell ref="A7:E7"/>
    <mergeCell ref="B9:C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2014-01-31T15:24:22Z</cp:lastPrinted>
  <dcterms:created xsi:type="dcterms:W3CDTF">2007-01-30T12:52:40Z</dcterms:created>
  <dcterms:modified xsi:type="dcterms:W3CDTF">2014-01-31T15:24:30Z</dcterms:modified>
  <cp:category/>
  <cp:version/>
  <cp:contentType/>
  <cp:contentStatus/>
</cp:coreProperties>
</file>